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
    </mc:Choice>
  </mc:AlternateContent>
  <bookViews>
    <workbookView xWindow="0" yWindow="0" windowWidth="10272" windowHeight="4236" activeTab="3"/>
  </bookViews>
  <sheets>
    <sheet name="Gider" sheetId="2" r:id="rId1"/>
    <sheet name="Araç Kiralama" sheetId="4" r:id="rId2"/>
    <sheet name="Sıfır Araç Alışı KDV+ÖTV Gider" sheetId="5" r:id="rId3"/>
    <sheet name="Sıfır Araç Alış KDV+ÖTV Maliyet" sheetId="7" r:id="rId4"/>
    <sheet name="Tanımlar" sheetId="6" r:id="rId5"/>
    <sheet name="Sayfa1" sheetId="8"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5" l="1"/>
  <c r="C13" i="7"/>
  <c r="C6" i="2"/>
  <c r="C8" i="2" s="1"/>
  <c r="C9" i="2" s="1"/>
  <c r="B30" i="4"/>
  <c r="C11" i="4"/>
  <c r="B29" i="4" s="1"/>
  <c r="H36" i="5"/>
  <c r="H29" i="7"/>
  <c r="A4" i="7"/>
  <c r="C4" i="4"/>
  <c r="B6" i="4" s="1"/>
  <c r="C7" i="2" l="1"/>
  <c r="C10" i="2" s="1"/>
  <c r="A4" i="5"/>
  <c r="D4" i="6" l="1"/>
  <c r="F35" i="8"/>
  <c r="E35" i="8"/>
  <c r="B15" i="7"/>
  <c r="C15" i="7" s="1"/>
  <c r="E4" i="7"/>
  <c r="B4" i="5"/>
  <c r="D23" i="5"/>
  <c r="B15" i="5"/>
  <c r="C15" i="5" s="1"/>
  <c r="C14" i="5" s="1"/>
  <c r="C16" i="5" s="1"/>
  <c r="C12" i="4"/>
  <c r="B13" i="2"/>
  <c r="I36" i="5" l="1"/>
  <c r="H46" i="5" s="1"/>
  <c r="H37" i="5"/>
  <c r="C17" i="5"/>
  <c r="C18" i="5" s="1"/>
  <c r="C13" i="4"/>
  <c r="C14" i="7"/>
  <c r="C16" i="7" s="1"/>
  <c r="C17" i="7" s="1"/>
  <c r="C18" i="7" s="1"/>
  <c r="B4" i="7"/>
  <c r="D4" i="7"/>
  <c r="E4" i="5"/>
  <c r="D4" i="5"/>
  <c r="B14" i="2"/>
  <c r="C14" i="4" l="1"/>
  <c r="C15" i="4"/>
  <c r="E25" i="4" s="1"/>
  <c r="H44" i="5"/>
  <c r="H45" i="5"/>
  <c r="H43" i="5"/>
  <c r="D87" i="5" s="1"/>
  <c r="I43" i="5"/>
  <c r="I45" i="5"/>
  <c r="I46" i="5"/>
  <c r="K44" i="5"/>
  <c r="K42" i="5"/>
  <c r="D75" i="5" s="1"/>
  <c r="J43" i="5"/>
  <c r="K43" i="5"/>
  <c r="K45" i="5"/>
  <c r="J46" i="5"/>
  <c r="J45" i="5"/>
  <c r="I44" i="5"/>
  <c r="J44" i="5"/>
  <c r="D22" i="5"/>
  <c r="D29" i="4"/>
  <c r="D18" i="4"/>
  <c r="I42" i="5"/>
  <c r="D51" i="5" s="1"/>
  <c r="J42" i="5"/>
  <c r="D63" i="5" s="1"/>
  <c r="D22" i="7"/>
  <c r="H42" i="5"/>
  <c r="D13" i="2"/>
  <c r="D20" i="2"/>
  <c r="D22" i="2"/>
  <c r="D30" i="4" l="1"/>
  <c r="D19" i="4"/>
  <c r="D20" i="4"/>
  <c r="D23" i="4"/>
  <c r="D88" i="5"/>
  <c r="E90" i="5" s="1"/>
  <c r="H66" i="5"/>
  <c r="K67" i="5"/>
  <c r="H67" i="5"/>
  <c r="K65" i="5"/>
  <c r="I67" i="5"/>
  <c r="I65" i="5"/>
  <c r="H68" i="5"/>
  <c r="J65" i="5"/>
  <c r="H65" i="5"/>
  <c r="I66" i="5"/>
  <c r="J67" i="5"/>
  <c r="J66" i="5"/>
  <c r="I68" i="5"/>
  <c r="K66" i="5"/>
  <c r="J68" i="5"/>
  <c r="D24" i="5"/>
  <c r="L80" i="5" s="1"/>
  <c r="L73" i="5"/>
  <c r="D64" i="5"/>
  <c r="E66" i="5" s="1"/>
  <c r="J64" i="5"/>
  <c r="D52" i="5"/>
  <c r="I53" i="5" s="1"/>
  <c r="I64" i="5"/>
  <c r="D76" i="5"/>
  <c r="D80" i="5" s="1"/>
  <c r="K64" i="5"/>
  <c r="L45" i="5"/>
  <c r="L43" i="5"/>
  <c r="L44" i="5"/>
  <c r="I29" i="7"/>
  <c r="H30" i="7"/>
  <c r="H35" i="7" s="1"/>
  <c r="D32" i="7" s="1"/>
  <c r="H57" i="7" s="1"/>
  <c r="E25" i="7"/>
  <c r="L42" i="5"/>
  <c r="K46" i="5" s="1"/>
  <c r="D39" i="5"/>
  <c r="D21" i="2"/>
  <c r="E23" i="2" s="1"/>
  <c r="D14" i="2"/>
  <c r="E27" i="2"/>
  <c r="E21" i="4" l="1"/>
  <c r="E31" i="5"/>
  <c r="D29" i="5"/>
  <c r="E27" i="5"/>
  <c r="D68" i="5"/>
  <c r="D92" i="5"/>
  <c r="E78" i="5"/>
  <c r="L65" i="5"/>
  <c r="E54" i="5"/>
  <c r="E58" i="5"/>
  <c r="L67" i="5"/>
  <c r="D56" i="5"/>
  <c r="L66" i="5"/>
  <c r="E94" i="5"/>
  <c r="K56" i="5"/>
  <c r="I57" i="5"/>
  <c r="H56" i="5"/>
  <c r="I56" i="5"/>
  <c r="J57" i="5"/>
  <c r="H55" i="5"/>
  <c r="I54" i="5"/>
  <c r="I55" i="5"/>
  <c r="J55" i="5"/>
  <c r="J56" i="5"/>
  <c r="J54" i="5"/>
  <c r="H57" i="5"/>
  <c r="K54" i="5"/>
  <c r="H54" i="5"/>
  <c r="K55" i="5"/>
  <c r="E82" i="5"/>
  <c r="K53" i="5"/>
  <c r="D40" i="5"/>
  <c r="E42" i="5" s="1"/>
  <c r="H64" i="5"/>
  <c r="L64" i="5" s="1"/>
  <c r="E70" i="5"/>
  <c r="J53" i="5"/>
  <c r="D100" i="5"/>
  <c r="K68" i="5" s="1"/>
  <c r="L68" i="5" s="1"/>
  <c r="D33" i="7"/>
  <c r="J36" i="7"/>
  <c r="J35" i="7"/>
  <c r="D56" i="7" s="1"/>
  <c r="J57" i="7" s="1"/>
  <c r="K38" i="7"/>
  <c r="I38" i="7"/>
  <c r="I35" i="7"/>
  <c r="D44" i="7" s="1"/>
  <c r="I57" i="7" s="1"/>
  <c r="K37" i="7"/>
  <c r="H36" i="7"/>
  <c r="D80" i="7" s="1"/>
  <c r="J38" i="7"/>
  <c r="H39" i="7"/>
  <c r="K35" i="7"/>
  <c r="D68" i="7" s="1"/>
  <c r="K57" i="7" s="1"/>
  <c r="H38" i="7"/>
  <c r="J39" i="7"/>
  <c r="I36" i="7"/>
  <c r="H37" i="7"/>
  <c r="I39" i="7"/>
  <c r="K36" i="7"/>
  <c r="I37" i="7"/>
  <c r="J37" i="7"/>
  <c r="D44" i="5"/>
  <c r="D25" i="2"/>
  <c r="L46" i="5"/>
  <c r="L47" i="5" s="1"/>
  <c r="L57" i="7" l="1"/>
  <c r="L54" i="5"/>
  <c r="L56" i="5"/>
  <c r="L55" i="5"/>
  <c r="D101" i="5"/>
  <c r="K57" i="5" s="1"/>
  <c r="L57" i="5" s="1"/>
  <c r="L69" i="5"/>
  <c r="E46" i="5"/>
  <c r="H53" i="5"/>
  <c r="L53" i="5" s="1"/>
  <c r="E103" i="5"/>
  <c r="E39" i="7"/>
  <c r="H46" i="7"/>
  <c r="J61" i="7"/>
  <c r="K60" i="7"/>
  <c r="I58" i="7"/>
  <c r="H59" i="7"/>
  <c r="J60" i="7"/>
  <c r="J58" i="7"/>
  <c r="H60" i="7"/>
  <c r="K58" i="7"/>
  <c r="H61" i="7"/>
  <c r="I59" i="7"/>
  <c r="H58" i="7"/>
  <c r="J59" i="7"/>
  <c r="K59" i="7"/>
  <c r="I60" i="7"/>
  <c r="I61" i="7"/>
  <c r="D37" i="7"/>
  <c r="E35" i="7"/>
  <c r="D81" i="7"/>
  <c r="L36" i="7"/>
  <c r="D57" i="7"/>
  <c r="D45" i="7"/>
  <c r="I46" i="7" s="1"/>
  <c r="L37" i="7"/>
  <c r="L38" i="7"/>
  <c r="L35" i="7"/>
  <c r="D69" i="7"/>
  <c r="K46" i="7" s="1"/>
  <c r="E107" i="5" l="1"/>
  <c r="L60" i="7"/>
  <c r="L59" i="7"/>
  <c r="D105" i="5"/>
  <c r="L58" i="5"/>
  <c r="L58" i="7"/>
  <c r="E59" i="7"/>
  <c r="J46" i="7"/>
  <c r="L46" i="7" s="1"/>
  <c r="E83" i="7"/>
  <c r="I50" i="7"/>
  <c r="J50" i="7"/>
  <c r="J49" i="7"/>
  <c r="H48" i="7"/>
  <c r="I47" i="7"/>
  <c r="H49" i="7"/>
  <c r="I49" i="7"/>
  <c r="J47" i="7"/>
  <c r="H50" i="7"/>
  <c r="K47" i="7"/>
  <c r="H47" i="7"/>
  <c r="I48" i="7"/>
  <c r="J48" i="7"/>
  <c r="K48" i="7"/>
  <c r="K49" i="7"/>
  <c r="E71" i="7"/>
  <c r="D49" i="7"/>
  <c r="E51" i="7"/>
  <c r="E75" i="7"/>
  <c r="D73" i="7"/>
  <c r="E47" i="7"/>
  <c r="E87" i="7"/>
  <c r="D85" i="7"/>
  <c r="K39" i="7"/>
  <c r="E63" i="7"/>
  <c r="D61" i="7"/>
  <c r="L48" i="7" l="1"/>
  <c r="L49" i="7"/>
  <c r="L81" i="5"/>
  <c r="L82" i="5" s="1"/>
  <c r="L47" i="7"/>
  <c r="L39" i="7"/>
  <c r="L40" i="7" s="1"/>
  <c r="D93" i="7"/>
  <c r="D94" i="7" s="1"/>
  <c r="L74" i="5" l="1"/>
  <c r="L75" i="5" s="1"/>
  <c r="L85" i="5" s="1"/>
  <c r="K61" i="7"/>
  <c r="L61" i="7" s="1"/>
  <c r="L62" i="7" s="1"/>
  <c r="K50" i="7" l="1"/>
  <c r="L50" i="7" s="1"/>
  <c r="D98" i="7"/>
  <c r="E100" i="7"/>
  <c r="E96" i="7"/>
  <c r="L51" i="7" l="1"/>
  <c r="L67" i="7" s="1"/>
  <c r="L68" i="7" s="1"/>
  <c r="L70" i="7" s="1"/>
</calcChain>
</file>

<file path=xl/sharedStrings.xml><?xml version="1.0" encoding="utf-8"?>
<sst xmlns="http://schemas.openxmlformats.org/spreadsheetml/2006/main" count="316" uniqueCount="113">
  <si>
    <t>GİDER</t>
  </si>
  <si>
    <t>İND.KDV</t>
  </si>
  <si>
    <t>K.K.E.G.</t>
  </si>
  <si>
    <t>740/760/770</t>
  </si>
  <si>
    <t>100/102/320/329/336</t>
  </si>
  <si>
    <t>191 İND.KDV</t>
  </si>
  <si>
    <t>950 ALACAKLI NAZIM HES.</t>
  </si>
  <si>
    <t>BİNEK OTOMOBİLLERDE GİDER KISITLAMASI</t>
  </si>
  <si>
    <t>Matrah</t>
  </si>
  <si>
    <t>G.TOPLAM</t>
  </si>
  <si>
    <t>KDV</t>
  </si>
  <si>
    <t>689 DİĞER OLAĞ.GİD.VE ZARAR.KKEG</t>
  </si>
  <si>
    <t>950 BORÇLU NAZIM HESAPLAR</t>
  </si>
  <si>
    <t xml:space="preserve">        950.01 Kan.K.Ed.Gider </t>
  </si>
  <si>
    <t xml:space="preserve">        950.01 Kan.K.Ed.Gider</t>
  </si>
  <si>
    <r>
      <t>7194 sayılı DİJİTAL HİZMET VERGİSİ İLE BAZI KANUNLARDA VE 375 SAYILI KANUN HÜKMÜNDE KARARNAMEDE DEĞİŞİKLİK YAPILMASI HAKKINDA KANUN ile Gelir Vergisi Kanunu’nun “İndirilecek Giderler” başlıklı 40’ıncı ve “mesleki giderler” başlıklı 68’inci maddelerinde birtakım değişiklikler yapılmıştır. Söz konusu düzenlemeler 1/1/2020 tarihinden itibaren başlayan vergilendirme dönemi gelir ve kazançlarına uygulanmak üzere 7.12.2019 tarihi itibariyle yürürlüğe girmiştir.
Kiralama yoluyla edinilen binek otomobillerinin her birine ilişkin ödenen aylık kira bedeli ile gider olarak indirim konusu yapılabilecek özel tüketim vergisi ve katma değer vergisinin toplam tutarına ve binek otomobillerine ilişkin Amortisman olarak indirim konusu yapılabilecek tutarlara bazı sınırlandırmalar getirilmiş olup; ticari kazancın ve serbest meslek kazancının tespitinde binek otomobillere ilişkin giderlerin en fazla</t>
    </r>
    <r>
      <rPr>
        <b/>
        <sz val="11"/>
        <rFont val="Calibri"/>
        <family val="2"/>
        <charset val="162"/>
        <scheme val="minor"/>
      </rPr>
      <t xml:space="preserve"> %70’i </t>
    </r>
    <r>
      <rPr>
        <b/>
        <sz val="11"/>
        <color theme="1"/>
        <rFont val="Calibri"/>
        <family val="2"/>
        <charset val="162"/>
        <scheme val="minor"/>
      </rPr>
      <t xml:space="preserve">indirilebilecektir.
</t>
    </r>
  </si>
  <si>
    <t>KDV'nin %70 i İndirilebilir.</t>
  </si>
  <si>
    <t>Matrahın  %70 i Gider Yazılır</t>
  </si>
  <si>
    <t>Matrah ve Kdv'nin %30'u KKEG Olur</t>
  </si>
  <si>
    <t>Kiralanan Araç Sayısı</t>
  </si>
  <si>
    <t>İzin Verilen Gider Rakamı</t>
  </si>
  <si>
    <t>FATURA G.TOPLAMI</t>
  </si>
  <si>
    <t>DİK.ALINACAK MATRAH</t>
  </si>
  <si>
    <t>FATURA MATRAHI</t>
  </si>
  <si>
    <t>KDV Dahil Fatura Tutarını yazınız</t>
  </si>
  <si>
    <t>AÇIKLAMA</t>
  </si>
  <si>
    <t>Kiralık Araç Sayısını Yazınız</t>
  </si>
  <si>
    <t>BİNEK OTOMOBİL KİRALAMALARINDA MUHASEBE</t>
  </si>
  <si>
    <t>TL lik KDV Tutarının ise Sadece</t>
  </si>
  <si>
    <t>TLsi gider Yazılabilmiştir.</t>
  </si>
  <si>
    <t>TL si indirim olarak kabul edilecektir.</t>
  </si>
  <si>
    <t>TL lik Gider Faturamızın Sadece</t>
  </si>
  <si>
    <t>Özetle;</t>
  </si>
  <si>
    <t xml:space="preserve">İLGİLİ İŞLEMİN YEVMİYE KAYDI </t>
  </si>
  <si>
    <r>
      <t xml:space="preserve">
Binek otomobillere ilişkin giderlerin </t>
    </r>
    <r>
      <rPr>
        <b/>
        <sz val="12"/>
        <rFont val="Calibri"/>
        <family val="2"/>
        <charset val="162"/>
        <scheme val="minor"/>
      </rPr>
      <t>en fazla %70’i,</t>
    </r>
    <r>
      <rPr>
        <sz val="12"/>
        <rFont val="Calibri"/>
        <family val="2"/>
        <charset val="162"/>
        <scheme val="minor"/>
      </rPr>
      <t xml:space="preserve"> gelir ve kurumlar vergisi açısından safi kazancın tespitinde gider olarak indirim konusu yapılabilecektir. Bu giderler, genel olarak taşıtların </t>
    </r>
    <r>
      <rPr>
        <b/>
        <sz val="12"/>
        <rFont val="Calibri"/>
        <family val="2"/>
        <charset val="162"/>
        <scheme val="minor"/>
      </rPr>
      <t xml:space="preserve">tamir, bakım, yakıt, sigorta, kredi ile iktisaplarda iktisabı izleyen yıllarda maliyete eklenmeyip giderleştirilen faizler ve benzeri cari giderleridir. </t>
    </r>
    <r>
      <rPr>
        <sz val="12"/>
        <rFont val="Calibri"/>
        <family val="2"/>
        <charset val="162"/>
        <scheme val="minor"/>
      </rPr>
      <t xml:space="preserve">Yapılan giderlerin işletmeye veya envantere kayıtlı ya da kiralama yoluyla edinilen binek otomobillere ilişkin olup olmamasının bir önemi bulunmamaktadır.
</t>
    </r>
  </si>
  <si>
    <t>TL lik Faturanın</t>
  </si>
  <si>
    <t>TL lik KDV'nin</t>
  </si>
  <si>
    <t>Özetleyecek Olursak ;</t>
  </si>
  <si>
    <t xml:space="preserve">    KDV Dahil Fatura Tutarını yazınız</t>
  </si>
  <si>
    <t xml:space="preserve">                </t>
  </si>
  <si>
    <t xml:space="preserve">https://www.dostmusavirlik.com/ </t>
  </si>
  <si>
    <t>https://www.youtube.com/channel/UCiCse6GmY7-Wt1FHGBguaOQ</t>
  </si>
  <si>
    <t>DOST MÜŞAVİRLİK  SMMM Özgür YILMAZ</t>
  </si>
  <si>
    <r>
      <rPr>
        <b/>
        <sz val="15"/>
        <color rgb="FFFF0000"/>
        <rFont val="Calibri"/>
        <family val="2"/>
        <charset val="162"/>
        <scheme val="minor"/>
      </rPr>
      <t xml:space="preserve">BİR SORU BİR KONUK </t>
    </r>
    <r>
      <rPr>
        <b/>
        <sz val="15"/>
        <color theme="1"/>
        <rFont val="Calibri"/>
        <family val="2"/>
        <charset val="162"/>
        <scheme val="minor"/>
      </rPr>
      <t xml:space="preserve">  Youtube Kanalımız Yayında  -- Tıklayınız</t>
    </r>
  </si>
  <si>
    <t>ÖTV+KDV</t>
  </si>
  <si>
    <t>Amortisman</t>
  </si>
  <si>
    <t>Vergiler Maliyete Eklenirse veya Oto 2.el Olursa Limitler</t>
  </si>
  <si>
    <t>İlgili Yıl</t>
  </si>
  <si>
    <t>Gider Olarak İzin Verilen 
Limitler</t>
  </si>
  <si>
    <t>Mal ve Hizmet Toplamı</t>
  </si>
  <si>
    <t>KDV Matrah Tutarı</t>
  </si>
  <si>
    <t>Hesaplanan ÖTV</t>
  </si>
  <si>
    <t>Alınan Aracın ÖTV Oranı</t>
  </si>
  <si>
    <t>Vergiler Dahil Toplam Tutar</t>
  </si>
  <si>
    <t>Ödenecek Tutar</t>
  </si>
  <si>
    <t xml:space="preserve">    Aracın ÖTV oranını yazınız</t>
  </si>
  <si>
    <t>Aracın Alış Yılı</t>
  </si>
  <si>
    <t xml:space="preserve">    Aracın Alış Yılını Yazınız</t>
  </si>
  <si>
    <t>254 -TAŞITLAR</t>
  </si>
  <si>
    <t>Yıl</t>
  </si>
  <si>
    <t>İdare tarafından açıklanan rakamları ilgili sütuna yazınız</t>
  </si>
  <si>
    <t>1.Seçenek:     KDV+ÖTV 'nin Gider Yazılması Durumu</t>
  </si>
  <si>
    <t>Satın Alınan Yeni Binek Otomobilin 1.Çeyrek Amortisman Kaydı</t>
  </si>
  <si>
    <t>257-BİRİKMİŞ A.</t>
  </si>
  <si>
    <t>Aracın Alındığı Ay</t>
  </si>
  <si>
    <t>Aracın Alındığı Ayı Yazınız</t>
  </si>
  <si>
    <t>Araç Alım Ayı</t>
  </si>
  <si>
    <t>Değer</t>
  </si>
  <si>
    <t>Satın Alınan Yeni Binek Otomobilin 2.Çeyrek Amortisman Kaydı</t>
  </si>
  <si>
    <t>İlk Çeyrek</t>
  </si>
  <si>
    <t>2.Çeyrek</t>
  </si>
  <si>
    <t>3.Çeyrek</t>
  </si>
  <si>
    <t>4.Çeyrek</t>
  </si>
  <si>
    <t>1.YIL</t>
  </si>
  <si>
    <t>2.YIL</t>
  </si>
  <si>
    <t>Yıllık Amortisan</t>
  </si>
  <si>
    <t>3.YIL</t>
  </si>
  <si>
    <t>4.YIL</t>
  </si>
  <si>
    <t>5.YIL</t>
  </si>
  <si>
    <t>Toplam</t>
  </si>
  <si>
    <t>Satın Alınan Yeni Binek Otomobilin 3.Çeyrek Amortisman Kaydı</t>
  </si>
  <si>
    <t>Satın Alınan Yeni Binek Otomobilin 4.Çeyrek Amortisman Kaydı</t>
  </si>
  <si>
    <t>Sonraki Senenin 1.Çeyrek Amortisman Kaydı</t>
  </si>
  <si>
    <t xml:space="preserve">    Faturadaki Mal ve Hizmet</t>
  </si>
  <si>
    <t>Toplamını Yazınız</t>
  </si>
  <si>
    <t>SIFIR BİNEK OTO ALIMI MUHASEBE KAYITLARI</t>
  </si>
  <si>
    <t>AMORTİSMAN TABLOSU</t>
  </si>
  <si>
    <t>2.Seçenek:     KDV+ÖTV 'nin Maliyete Eklenmesi Durumu</t>
  </si>
  <si>
    <t>KKEG ÖTV</t>
  </si>
  <si>
    <t>Kiralama Yapılan Yıl</t>
  </si>
  <si>
    <t>ARAÇ KİRA</t>
  </si>
  <si>
    <t>İlgili Yıla Ait Açıklanan Rakam (KDV Hariç)</t>
  </si>
  <si>
    <t>740/760/770 -ÖTV+KDV GİDER HESABI</t>
  </si>
  <si>
    <t>740/760/770 -AMORTİSMAN GİDER HESABI</t>
  </si>
  <si>
    <t>740/760/770 - AMORTİSMAN GİDER HESABI</t>
  </si>
  <si>
    <t>Son Senenin 4.Çeyrek Amortisman Kaydı</t>
  </si>
  <si>
    <t>TOPLAM KKEG</t>
  </si>
  <si>
    <t>KKEG YAZILAN TOPLAM AMORTİSMAN</t>
  </si>
  <si>
    <t>GİDER YAZILAN TOPLAM AMORTİSMAN</t>
  </si>
  <si>
    <t>KKEG YAZILAN TOPLAM AMORTİSMAN TABLOSU</t>
  </si>
  <si>
    <t>GİDER YAZILAN TOPLAM AMORTİSMAN TABLOSU</t>
  </si>
  <si>
    <t xml:space="preserve"> TOPLAM ARAÇ BEDELİ</t>
  </si>
  <si>
    <t>TOPLAM BİRİKMİŞ AMORTİSMAN TABLOSU</t>
  </si>
  <si>
    <t>ARAÇ İLK ALINDIĞINDA GİDER YAZILAN ÖTV+KDV</t>
  </si>
  <si>
    <t>TOPLAM GİDER</t>
  </si>
  <si>
    <t>ARAÇ İLK ALINDIĞINDA KKEG YAZILAN TUTAR</t>
  </si>
  <si>
    <t>GİDER YAZILAN TUTARLAR</t>
  </si>
  <si>
    <t>KKEG YAZILAN TUTARLAR</t>
  </si>
  <si>
    <t>5 YILDA GİDER YAZILAN TOPLAM AMORTİSMAN</t>
  </si>
  <si>
    <t>5 YILDA KKEG YAZILAN TOPLAM AMORTİSMAN</t>
  </si>
  <si>
    <t xml:space="preserve">
2024 Yılı için Binek Araç Kiralamalarında KDV Hariç 26.000 TL ye kadar gider yazılabilmektedir.
Bu rakamı aşan kısım KKEG olarak yazılır.Aynı şekilde Bu rakamı aşan kısıma tekabul eden KDV de KKEG yazılır.
Ticari kazanç sahipleri ile serbest meslek erbabı, kiralama yoluyla edinilen binek otomobillerinin her birine ilişkin aylık kira bedelinin 2024 yılı için ancak KDV hariç 26 bin Türk Lirası’na kadarlık kısmını gider olarak dikkate alabileceklerdir. KDV ise indirim konusu yapılacaktır. Aşan kısım kanunen kabul edilmeyen gider (KKEG) olarak dikkate alınacak ve kirayla beraber ödenen KDV’nin de KKEG’ye isabet eden kısmı indirim konusu yapılamayacaktır. Bu kısım da KKEG olarak dikkate alınacaktır. Bu esaslar, daha önce yapılıp 2024’de de devam eden kiralamaların, 2024 kira bedelleri için de geçerlidir.
Binek otomobillerin günlük şekilde kiralanmasında gider kısıtlaması, aylık sınırın o ayki gün sayısına bölünmek suretiyle bulunan tutar üzerinden uygulanacak, bu tutarı aşan günlük kira bedeli gider olarak kabul edilmeyecektir.
</t>
  </si>
  <si>
    <t>Doğrudan gider 
ÖTV+KDV</t>
  </si>
  <si>
    <t>ÖTV+KDV Doğrudan Gider yazılmaz ise 
Amortisman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</si>
</sst>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4"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sz val="11"/>
      <color theme="0"/>
      <name val="Calibri"/>
      <family val="2"/>
      <charset val="162"/>
      <scheme val="minor"/>
    </font>
    <font>
      <sz val="12"/>
      <color theme="1"/>
      <name val="Calibri"/>
      <family val="2"/>
      <charset val="162"/>
      <scheme val="minor"/>
    </font>
    <font>
      <sz val="14"/>
      <color theme="1"/>
      <name val="Calibri"/>
      <family val="2"/>
      <charset val="162"/>
      <scheme val="minor"/>
    </font>
    <font>
      <b/>
      <sz val="14"/>
      <color theme="1"/>
      <name val="Calibri"/>
      <family val="2"/>
      <charset val="162"/>
      <scheme val="minor"/>
    </font>
    <font>
      <b/>
      <sz val="12"/>
      <color theme="1"/>
      <name val="Calibri"/>
      <family val="2"/>
      <charset val="162"/>
      <scheme val="minor"/>
    </font>
    <font>
      <u/>
      <sz val="12"/>
      <color theme="1"/>
      <name val="Calibri"/>
      <family val="2"/>
      <charset val="162"/>
      <scheme val="minor"/>
    </font>
    <font>
      <b/>
      <sz val="14"/>
      <name val="Calibri"/>
      <family val="2"/>
      <charset val="162"/>
      <scheme val="minor"/>
    </font>
    <font>
      <b/>
      <sz val="24"/>
      <name val="Calibri"/>
      <family val="2"/>
      <charset val="162"/>
      <scheme val="minor"/>
    </font>
    <font>
      <b/>
      <sz val="11"/>
      <name val="Calibri"/>
      <family val="2"/>
      <charset val="162"/>
      <scheme val="minor"/>
    </font>
    <font>
      <b/>
      <sz val="13"/>
      <color theme="1"/>
      <name val="Calibri"/>
      <family val="2"/>
      <charset val="162"/>
      <scheme val="minor"/>
    </font>
    <font>
      <b/>
      <sz val="14"/>
      <color rgb="FFFF0000"/>
      <name val="Calibri"/>
      <family val="2"/>
      <charset val="162"/>
      <scheme val="minor"/>
    </font>
    <font>
      <b/>
      <sz val="13"/>
      <color rgb="FFFF0000"/>
      <name val="Calibri"/>
      <family val="2"/>
      <charset val="162"/>
      <scheme val="minor"/>
    </font>
    <font>
      <b/>
      <sz val="12"/>
      <name val="Calibri"/>
      <family val="2"/>
      <charset val="162"/>
      <scheme val="minor"/>
    </font>
    <font>
      <sz val="12"/>
      <name val="Calibri"/>
      <family val="2"/>
      <charset val="162"/>
      <scheme val="minor"/>
    </font>
    <font>
      <b/>
      <sz val="15"/>
      <color rgb="FFFF0000"/>
      <name val="Calibri"/>
      <family val="2"/>
      <charset val="162"/>
      <scheme val="minor"/>
    </font>
    <font>
      <b/>
      <sz val="15"/>
      <color theme="1"/>
      <name val="Calibri"/>
      <family val="2"/>
      <charset val="162"/>
      <scheme val="minor"/>
    </font>
    <font>
      <u/>
      <sz val="11"/>
      <color theme="10"/>
      <name val="Calibri"/>
      <family val="2"/>
      <charset val="162"/>
      <scheme val="minor"/>
    </font>
    <font>
      <b/>
      <sz val="16"/>
      <color theme="1"/>
      <name val="Calibri"/>
      <family val="2"/>
      <charset val="162"/>
      <scheme val="minor"/>
    </font>
    <font>
      <b/>
      <u/>
      <sz val="12"/>
      <color theme="10"/>
      <name val="Calibri"/>
      <family val="2"/>
      <charset val="162"/>
      <scheme val="minor"/>
    </font>
    <font>
      <b/>
      <u/>
      <sz val="14"/>
      <color rgb="FFFF0000"/>
      <name val="Calibri"/>
      <family val="2"/>
      <charset val="162"/>
      <scheme val="minor"/>
    </font>
    <font>
      <sz val="15"/>
      <color theme="1"/>
      <name val="Calibri"/>
      <family val="2"/>
      <charset val="162"/>
      <scheme val="minor"/>
    </font>
  </fonts>
  <fills count="25">
    <fill>
      <patternFill patternType="none"/>
    </fill>
    <fill>
      <patternFill patternType="gray125"/>
    </fill>
    <fill>
      <patternFill patternType="solid">
        <fgColor theme="6" tint="0.79998168889431442"/>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92D050"/>
        <bgColor indexed="64"/>
      </patternFill>
    </fill>
    <fill>
      <patternFill patternType="solid">
        <fgColor theme="6" tint="0.39997558519241921"/>
        <bgColor indexed="64"/>
      </patternFill>
    </fill>
    <fill>
      <patternFill patternType="solid">
        <fgColor theme="6" tint="0.59999389629810485"/>
        <bgColor indexed="64"/>
      </patternFill>
    </fill>
  </fills>
  <borders count="26">
    <border>
      <left/>
      <right/>
      <top/>
      <bottom/>
      <diagonal/>
    </border>
    <border>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43" fontId="1" fillId="0" borderId="0" applyFont="0" applyFill="0" applyBorder="0" applyAlignment="0" applyProtection="0"/>
    <xf numFmtId="0" fontId="19" fillId="0" borderId="0" applyNumberFormat="0" applyFill="0" applyBorder="0" applyAlignment="0" applyProtection="0"/>
  </cellStyleXfs>
  <cellXfs count="176">
    <xf numFmtId="0" fontId="0" fillId="0" borderId="0" xfId="0"/>
    <xf numFmtId="0" fontId="4" fillId="0" borderId="0" xfId="0" applyFont="1"/>
    <xf numFmtId="0" fontId="0" fillId="10" borderId="0" xfId="0" applyFill="1" applyProtection="1">
      <protection hidden="1"/>
    </xf>
    <xf numFmtId="4" fontId="0" fillId="10" borderId="0" xfId="0" applyNumberFormat="1" applyFill="1" applyProtection="1">
      <protection hidden="1"/>
    </xf>
    <xf numFmtId="9" fontId="0" fillId="10" borderId="0" xfId="0" applyNumberFormat="1" applyFill="1" applyProtection="1">
      <protection hidden="1"/>
    </xf>
    <xf numFmtId="9" fontId="2" fillId="10" borderId="0" xfId="0" applyNumberFormat="1" applyFont="1" applyFill="1" applyProtection="1">
      <protection hidden="1"/>
    </xf>
    <xf numFmtId="0" fontId="0" fillId="10" borderId="1" xfId="0" applyFill="1" applyBorder="1" applyProtection="1">
      <protection hidden="1"/>
    </xf>
    <xf numFmtId="4" fontId="0" fillId="10" borderId="1" xfId="0" applyNumberFormat="1" applyFill="1" applyBorder="1" applyProtection="1">
      <protection hidden="1"/>
    </xf>
    <xf numFmtId="0" fontId="4" fillId="10" borderId="0" xfId="0" applyFont="1" applyFill="1" applyProtection="1">
      <protection hidden="1"/>
    </xf>
    <xf numFmtId="0" fontId="7" fillId="10" borderId="0" xfId="1" applyFont="1" applyFill="1" applyProtection="1">
      <protection hidden="1"/>
    </xf>
    <xf numFmtId="0" fontId="4" fillId="10" borderId="0" xfId="1" applyFont="1" applyFill="1" applyBorder="1" applyProtection="1">
      <protection hidden="1"/>
    </xf>
    <xf numFmtId="4" fontId="4" fillId="10" borderId="2" xfId="1" applyNumberFormat="1" applyFont="1" applyFill="1" applyBorder="1" applyProtection="1">
      <protection hidden="1"/>
    </xf>
    <xf numFmtId="0" fontId="4" fillId="10" borderId="3" xfId="1" applyFont="1" applyFill="1" applyBorder="1" applyProtection="1">
      <protection hidden="1"/>
    </xf>
    <xf numFmtId="0" fontId="4" fillId="10" borderId="0" xfId="1" applyFont="1" applyFill="1" applyProtection="1">
      <protection hidden="1"/>
    </xf>
    <xf numFmtId="4" fontId="4" fillId="10" borderId="0" xfId="1" applyNumberFormat="1" applyFont="1" applyFill="1" applyProtection="1">
      <protection hidden="1"/>
    </xf>
    <xf numFmtId="0" fontId="4" fillId="10" borderId="2" xfId="1" applyFont="1" applyFill="1" applyBorder="1" applyProtection="1">
      <protection hidden="1"/>
    </xf>
    <xf numFmtId="0" fontId="4" fillId="10" borderId="1" xfId="1" applyFont="1" applyFill="1" applyBorder="1" applyProtection="1">
      <protection hidden="1"/>
    </xf>
    <xf numFmtId="0" fontId="10" fillId="10" borderId="0" xfId="0" applyFont="1" applyFill="1" applyProtection="1">
      <protection hidden="1"/>
    </xf>
    <xf numFmtId="0" fontId="6" fillId="11" borderId="4" xfId="6" applyFont="1" applyFill="1" applyBorder="1" applyProtection="1">
      <protection hidden="1"/>
    </xf>
    <xf numFmtId="0" fontId="7" fillId="10" borderId="5" xfId="1" applyFont="1" applyFill="1" applyBorder="1" applyProtection="1">
      <protection hidden="1"/>
    </xf>
    <xf numFmtId="0" fontId="7" fillId="10" borderId="2" xfId="1" applyFont="1" applyFill="1" applyBorder="1" applyProtection="1">
      <protection hidden="1"/>
    </xf>
    <xf numFmtId="0" fontId="8" fillId="10" borderId="6" xfId="1" applyFont="1" applyFill="1" applyBorder="1" applyProtection="1">
      <protection hidden="1"/>
    </xf>
    <xf numFmtId="0" fontId="4" fillId="10" borderId="7" xfId="1" applyFont="1" applyFill="1" applyBorder="1" applyProtection="1">
      <protection hidden="1"/>
    </xf>
    <xf numFmtId="0" fontId="7" fillId="10" borderId="1" xfId="1" applyFont="1" applyFill="1" applyBorder="1" applyProtection="1">
      <protection hidden="1"/>
    </xf>
    <xf numFmtId="0" fontId="4" fillId="10" borderId="9" xfId="1" applyFont="1" applyFill="1" applyBorder="1" applyProtection="1">
      <protection hidden="1"/>
    </xf>
    <xf numFmtId="0" fontId="4" fillId="10" borderId="6" xfId="1" applyFont="1" applyFill="1" applyBorder="1" applyProtection="1">
      <protection hidden="1"/>
    </xf>
    <xf numFmtId="0" fontId="4" fillId="10" borderId="10" xfId="1" applyFont="1" applyFill="1" applyBorder="1" applyProtection="1">
      <protection hidden="1"/>
    </xf>
    <xf numFmtId="4" fontId="4" fillId="10" borderId="10" xfId="1" applyNumberFormat="1" applyFont="1" applyFill="1" applyBorder="1" applyProtection="1">
      <protection hidden="1"/>
    </xf>
    <xf numFmtId="4" fontId="6" fillId="12" borderId="4" xfId="0" applyNumberFormat="1" applyFont="1" applyFill="1" applyBorder="1" applyAlignment="1" applyProtection="1">
      <alignment horizontal="center"/>
      <protection locked="0"/>
    </xf>
    <xf numFmtId="0" fontId="6" fillId="13" borderId="4" xfId="7" applyFont="1" applyFill="1" applyBorder="1" applyProtection="1">
      <protection hidden="1"/>
    </xf>
    <xf numFmtId="4" fontId="5" fillId="13" borderId="4" xfId="2" applyNumberFormat="1" applyFont="1" applyFill="1" applyBorder="1" applyAlignment="1" applyProtection="1">
      <alignment horizontal="center"/>
      <protection hidden="1"/>
    </xf>
    <xf numFmtId="0" fontId="6" fillId="13" borderId="4" xfId="8" applyFont="1" applyFill="1" applyBorder="1" applyProtection="1">
      <protection hidden="1"/>
    </xf>
    <xf numFmtId="4" fontId="5" fillId="13" borderId="4" xfId="3" applyNumberFormat="1" applyFont="1" applyFill="1" applyBorder="1" applyAlignment="1" applyProtection="1">
      <alignment horizontal="center"/>
      <protection hidden="1"/>
    </xf>
    <xf numFmtId="0" fontId="9" fillId="13" borderId="4" xfId="5" applyFont="1" applyFill="1" applyBorder="1" applyProtection="1">
      <protection hidden="1"/>
    </xf>
    <xf numFmtId="4" fontId="7" fillId="10" borderId="8" xfId="1" applyNumberFormat="1" applyFont="1" applyFill="1" applyBorder="1" applyProtection="1">
      <protection hidden="1"/>
    </xf>
    <xf numFmtId="4" fontId="7" fillId="10" borderId="2" xfId="1" applyNumberFormat="1" applyFont="1" applyFill="1" applyBorder="1" applyProtection="1">
      <protection hidden="1"/>
    </xf>
    <xf numFmtId="4" fontId="7" fillId="10" borderId="3" xfId="1" applyNumberFormat="1" applyFont="1" applyFill="1" applyBorder="1" applyProtection="1">
      <protection hidden="1"/>
    </xf>
    <xf numFmtId="4" fontId="6" fillId="13" borderId="4" xfId="4" applyNumberFormat="1" applyFont="1" applyFill="1" applyBorder="1" applyAlignment="1" applyProtection="1">
      <alignment horizontal="center"/>
      <protection hidden="1"/>
    </xf>
    <xf numFmtId="43" fontId="6" fillId="11" borderId="4" xfId="9" applyFont="1" applyFill="1" applyBorder="1" applyAlignment="1" applyProtection="1">
      <alignment horizontal="center"/>
      <protection hidden="1"/>
    </xf>
    <xf numFmtId="0" fontId="6" fillId="15" borderId="4" xfId="0" applyFont="1" applyFill="1" applyBorder="1"/>
    <xf numFmtId="0" fontId="6" fillId="15" borderId="4" xfId="0" applyFont="1" applyFill="1" applyBorder="1" applyProtection="1">
      <protection hidden="1"/>
    </xf>
    <xf numFmtId="0" fontId="6" fillId="16" borderId="4" xfId="6" applyFont="1" applyFill="1" applyBorder="1" applyProtection="1">
      <protection hidden="1"/>
    </xf>
    <xf numFmtId="0" fontId="2" fillId="10" borderId="0" xfId="0" applyFont="1" applyFill="1" applyProtection="1">
      <protection hidden="1"/>
    </xf>
    <xf numFmtId="0" fontId="2" fillId="0" borderId="0" xfId="0" applyFont="1"/>
    <xf numFmtId="4" fontId="7" fillId="10" borderId="0" xfId="0" applyNumberFormat="1" applyFont="1" applyFill="1" applyProtection="1">
      <protection hidden="1"/>
    </xf>
    <xf numFmtId="0" fontId="14" fillId="10" borderId="0" xfId="0" applyFont="1" applyFill="1" applyProtection="1">
      <protection hidden="1"/>
    </xf>
    <xf numFmtId="0" fontId="7" fillId="10" borderId="8" xfId="1" applyFont="1" applyFill="1" applyBorder="1" applyProtection="1">
      <protection hidden="1"/>
    </xf>
    <xf numFmtId="0" fontId="4" fillId="10" borderId="12" xfId="1" applyFont="1" applyFill="1" applyBorder="1" applyProtection="1">
      <protection hidden="1"/>
    </xf>
    <xf numFmtId="43" fontId="6" fillId="10" borderId="0" xfId="9" applyFont="1" applyFill="1" applyBorder="1" applyAlignment="1" applyProtection="1">
      <alignment horizontal="center"/>
      <protection hidden="1"/>
    </xf>
    <xf numFmtId="4" fontId="6" fillId="12" borderId="4" xfId="0" applyNumberFormat="1" applyFont="1" applyFill="1" applyBorder="1" applyProtection="1">
      <protection hidden="1"/>
    </xf>
    <xf numFmtId="4" fontId="6" fillId="12" borderId="13" xfId="0" applyNumberFormat="1" applyFont="1" applyFill="1" applyBorder="1" applyAlignment="1" applyProtection="1">
      <alignment horizontal="center"/>
      <protection locked="0"/>
    </xf>
    <xf numFmtId="0" fontId="18" fillId="11" borderId="11" xfId="6" applyFont="1" applyFill="1" applyBorder="1" applyProtection="1">
      <protection hidden="1"/>
    </xf>
    <xf numFmtId="4" fontId="6" fillId="12" borderId="4" xfId="0" applyNumberFormat="1" applyFont="1" applyFill="1" applyBorder="1" applyAlignment="1">
      <alignment horizontal="center"/>
    </xf>
    <xf numFmtId="4" fontId="6" fillId="16" borderId="4" xfId="0" applyNumberFormat="1" applyFont="1" applyFill="1" applyBorder="1" applyAlignment="1">
      <alignment horizontal="center"/>
    </xf>
    <xf numFmtId="4" fontId="6" fillId="11" borderId="4" xfId="0" applyNumberFormat="1" applyFont="1" applyFill="1" applyBorder="1" applyAlignment="1">
      <alignment horizontal="center"/>
    </xf>
    <xf numFmtId="0" fontId="0" fillId="0" borderId="0" xfId="0" applyAlignment="1">
      <alignment horizontal="left"/>
    </xf>
    <xf numFmtId="0" fontId="0" fillId="19" borderId="19" xfId="0" applyFill="1" applyBorder="1"/>
    <xf numFmtId="0" fontId="0" fillId="19" borderId="1" xfId="0" applyFill="1" applyBorder="1"/>
    <xf numFmtId="0" fontId="0" fillId="19" borderId="20" xfId="0" applyFill="1" applyBorder="1"/>
    <xf numFmtId="43" fontId="0" fillId="10" borderId="4" xfId="9" applyFont="1" applyFill="1" applyBorder="1" applyProtection="1">
      <protection hidden="1"/>
    </xf>
    <xf numFmtId="0" fontId="2" fillId="10" borderId="4" xfId="0" applyFont="1" applyFill="1" applyBorder="1" applyAlignment="1" applyProtection="1">
      <alignment horizontal="center"/>
      <protection hidden="1"/>
    </xf>
    <xf numFmtId="0" fontId="0" fillId="0" borderId="0" xfId="0" applyAlignment="1">
      <alignment horizontal="center"/>
    </xf>
    <xf numFmtId="43" fontId="0" fillId="10" borderId="4" xfId="9" applyFont="1" applyFill="1" applyBorder="1" applyAlignment="1" applyProtection="1">
      <alignment horizontal="center"/>
      <protection hidden="1"/>
    </xf>
    <xf numFmtId="43" fontId="0" fillId="10" borderId="2" xfId="9" applyFont="1" applyFill="1" applyBorder="1" applyAlignment="1" applyProtection="1">
      <alignment horizontal="center"/>
      <protection hidden="1"/>
    </xf>
    <xf numFmtId="43" fontId="0" fillId="10" borderId="0" xfId="9" applyFont="1" applyFill="1" applyBorder="1" applyAlignment="1" applyProtection="1">
      <alignment horizontal="center"/>
      <protection hidden="1"/>
    </xf>
    <xf numFmtId="0" fontId="2" fillId="10" borderId="21" xfId="0" applyFont="1" applyFill="1" applyBorder="1" applyProtection="1">
      <protection hidden="1"/>
    </xf>
    <xf numFmtId="0" fontId="2" fillId="10" borderId="11" xfId="0" applyFont="1" applyFill="1" applyBorder="1" applyAlignment="1" applyProtection="1">
      <alignment horizontal="center"/>
      <protection hidden="1"/>
    </xf>
    <xf numFmtId="0" fontId="7" fillId="10" borderId="0" xfId="1" applyFont="1" applyFill="1" applyBorder="1" applyProtection="1">
      <protection hidden="1"/>
    </xf>
    <xf numFmtId="0" fontId="8" fillId="10" borderId="0" xfId="1" applyFont="1" applyFill="1" applyBorder="1" applyProtection="1">
      <protection hidden="1"/>
    </xf>
    <xf numFmtId="0" fontId="6" fillId="11" borderId="4" xfId="6" applyFont="1" applyFill="1" applyBorder="1" applyAlignment="1" applyProtection="1">
      <alignment horizontal="center"/>
      <protection hidden="1"/>
    </xf>
    <xf numFmtId="0" fontId="2" fillId="12" borderId="4" xfId="0" applyFont="1" applyFill="1" applyBorder="1" applyAlignment="1" applyProtection="1">
      <alignment horizontal="center"/>
      <protection hidden="1"/>
    </xf>
    <xf numFmtId="4" fontId="6" fillId="12" borderId="24" xfId="0" applyNumberFormat="1" applyFont="1" applyFill="1" applyBorder="1" applyAlignment="1" applyProtection="1">
      <alignment horizontal="center"/>
      <protection locked="0"/>
    </xf>
    <xf numFmtId="43" fontId="0" fillId="10" borderId="0" xfId="9" applyFont="1" applyFill="1" applyBorder="1" applyProtection="1">
      <protection hidden="1"/>
    </xf>
    <xf numFmtId="0" fontId="2" fillId="12" borderId="25" xfId="0" applyFont="1" applyFill="1" applyBorder="1" applyAlignment="1" applyProtection="1">
      <alignment horizontal="center"/>
      <protection hidden="1"/>
    </xf>
    <xf numFmtId="0" fontId="2" fillId="11" borderId="4" xfId="0" applyFont="1" applyFill="1" applyBorder="1" applyAlignment="1" applyProtection="1">
      <alignment horizontal="center"/>
      <protection hidden="1"/>
    </xf>
    <xf numFmtId="0" fontId="7" fillId="10" borderId="21" xfId="1" applyFont="1" applyFill="1" applyBorder="1" applyProtection="1">
      <protection hidden="1"/>
    </xf>
    <xf numFmtId="0" fontId="7" fillId="10" borderId="2" xfId="1" applyFont="1" applyFill="1" applyBorder="1" applyAlignment="1" applyProtection="1">
      <alignment horizontal="left"/>
      <protection hidden="1"/>
    </xf>
    <xf numFmtId="0" fontId="2" fillId="0" borderId="4" xfId="0" applyFont="1" applyBorder="1" applyAlignment="1">
      <alignment horizontal="center"/>
    </xf>
    <xf numFmtId="0" fontId="2" fillId="12" borderId="10" xfId="0" applyFont="1" applyFill="1" applyBorder="1" applyAlignment="1" applyProtection="1">
      <alignment horizontal="center"/>
      <protection hidden="1"/>
    </xf>
    <xf numFmtId="0" fontId="7" fillId="0" borderId="0" xfId="0" applyFont="1"/>
    <xf numFmtId="0" fontId="4" fillId="0" borderId="0" xfId="0" applyFont="1" applyAlignment="1">
      <alignment horizontal="center"/>
    </xf>
    <xf numFmtId="0" fontId="7" fillId="0" borderId="0" xfId="0" applyFont="1" applyAlignment="1">
      <alignment horizontal="center"/>
    </xf>
    <xf numFmtId="43" fontId="4" fillId="0" borderId="0" xfId="9" applyFont="1" applyAlignment="1">
      <alignment horizontal="center"/>
    </xf>
    <xf numFmtId="0" fontId="7" fillId="0" borderId="4" xfId="0" applyFont="1" applyBorder="1"/>
    <xf numFmtId="0" fontId="7" fillId="0" borderId="0" xfId="0" applyFont="1" applyAlignment="1">
      <alignment horizontal="right"/>
    </xf>
    <xf numFmtId="43" fontId="0" fillId="0" borderId="4" xfId="9" applyFont="1" applyBorder="1" applyAlignment="1">
      <alignment horizontal="center"/>
    </xf>
    <xf numFmtId="43" fontId="4" fillId="0" borderId="4" xfId="9" applyFont="1" applyBorder="1"/>
    <xf numFmtId="43" fontId="4" fillId="0" borderId="4" xfId="0" applyNumberFormat="1" applyFont="1" applyBorder="1"/>
    <xf numFmtId="43" fontId="2" fillId="0" borderId="4" xfId="0" applyNumberFormat="1" applyFont="1" applyBorder="1"/>
    <xf numFmtId="9" fontId="6" fillId="10" borderId="0" xfId="0" applyNumberFormat="1" applyFont="1" applyFill="1" applyProtection="1">
      <protection hidden="1"/>
    </xf>
    <xf numFmtId="43" fontId="0" fillId="10" borderId="0" xfId="9" applyFont="1" applyFill="1" applyBorder="1" applyAlignment="1" applyProtection="1">
      <protection hidden="1"/>
    </xf>
    <xf numFmtId="0" fontId="7" fillId="0" borderId="9" xfId="0" applyFont="1" applyBorder="1"/>
    <xf numFmtId="43" fontId="4" fillId="0" borderId="4" xfId="9" applyFont="1" applyBorder="1" applyAlignment="1">
      <alignment horizontal="center"/>
    </xf>
    <xf numFmtId="0" fontId="0" fillId="19" borderId="19" xfId="0" applyFill="1" applyBorder="1" applyAlignment="1">
      <alignment horizontal="center"/>
    </xf>
    <xf numFmtId="43" fontId="0" fillId="0" borderId="0" xfId="9" applyFont="1"/>
    <xf numFmtId="43" fontId="0" fillId="0" borderId="0" xfId="0" applyNumberFormat="1"/>
    <xf numFmtId="1" fontId="6" fillId="12" borderId="4" xfId="0" applyNumberFormat="1" applyFont="1" applyFill="1" applyBorder="1" applyProtection="1">
      <protection hidden="1"/>
    </xf>
    <xf numFmtId="0" fontId="0" fillId="0" borderId="4" xfId="0" applyBorder="1"/>
    <xf numFmtId="43" fontId="0" fillId="0" borderId="4" xfId="9" applyFont="1" applyBorder="1"/>
    <xf numFmtId="4" fontId="0" fillId="0" borderId="0" xfId="0" applyNumberFormat="1"/>
    <xf numFmtId="43" fontId="4" fillId="0" borderId="0" xfId="0" applyNumberFormat="1" applyFont="1"/>
    <xf numFmtId="4" fontId="6" fillId="10" borderId="4" xfId="0" applyNumberFormat="1" applyFont="1" applyFill="1" applyBorder="1" applyProtection="1">
      <protection hidden="1"/>
    </xf>
    <xf numFmtId="0" fontId="23" fillId="0" borderId="0" xfId="0" applyFont="1" applyAlignment="1">
      <alignment horizontal="center"/>
    </xf>
    <xf numFmtId="0" fontId="23" fillId="0" borderId="0" xfId="0" applyFont="1"/>
    <xf numFmtId="43" fontId="6" fillId="0" borderId="4" xfId="0" applyNumberFormat="1" applyFont="1" applyBorder="1"/>
    <xf numFmtId="0" fontId="10" fillId="11" borderId="4" xfId="0" applyFont="1" applyFill="1" applyBorder="1" applyAlignment="1" applyProtection="1">
      <alignment horizontal="center"/>
      <protection hidden="1"/>
    </xf>
    <xf numFmtId="0" fontId="16" fillId="10" borderId="0" xfId="0" applyFont="1" applyFill="1" applyAlignment="1" applyProtection="1">
      <alignment horizontal="left" wrapText="1"/>
      <protection hidden="1"/>
    </xf>
    <xf numFmtId="0" fontId="2" fillId="10" borderId="0" xfId="0" applyFont="1" applyFill="1" applyAlignment="1" applyProtection="1">
      <alignment horizontal="left" wrapText="1"/>
      <protection hidden="1"/>
    </xf>
    <xf numFmtId="0" fontId="2" fillId="10" borderId="0" xfId="0" applyFont="1" applyFill="1" applyAlignment="1" applyProtection="1">
      <alignment horizontal="left"/>
      <protection hidden="1"/>
    </xf>
    <xf numFmtId="9" fontId="6" fillId="14" borderId="4" xfId="0" applyNumberFormat="1" applyFont="1" applyFill="1" applyBorder="1" applyAlignment="1" applyProtection="1">
      <alignment horizontal="center"/>
      <protection hidden="1"/>
    </xf>
    <xf numFmtId="9" fontId="12" fillId="17" borderId="4" xfId="0" applyNumberFormat="1" applyFont="1" applyFill="1" applyBorder="1" applyAlignment="1" applyProtection="1">
      <alignment horizontal="center"/>
      <protection hidden="1"/>
    </xf>
    <xf numFmtId="0" fontId="20" fillId="21" borderId="14" xfId="0" applyFont="1" applyFill="1" applyBorder="1" applyAlignment="1">
      <alignment horizontal="center"/>
    </xf>
    <xf numFmtId="0" fontId="20" fillId="21" borderId="15" xfId="0" applyFont="1" applyFill="1" applyBorder="1" applyAlignment="1">
      <alignment horizontal="center"/>
    </xf>
    <xf numFmtId="0" fontId="20" fillId="21" borderId="16" xfId="0" applyFont="1" applyFill="1" applyBorder="1" applyAlignment="1">
      <alignment horizontal="center"/>
    </xf>
    <xf numFmtId="0" fontId="22" fillId="19" borderId="17" xfId="10" applyFont="1" applyFill="1" applyBorder="1" applyAlignment="1">
      <alignment horizontal="center"/>
    </xf>
    <xf numFmtId="0" fontId="22" fillId="19" borderId="0" xfId="10" applyFont="1" applyFill="1" applyBorder="1" applyAlignment="1">
      <alignment horizontal="center"/>
    </xf>
    <xf numFmtId="0" fontId="22" fillId="19" borderId="18" xfId="10" applyFont="1" applyFill="1" applyBorder="1" applyAlignment="1">
      <alignment horizontal="center"/>
    </xf>
    <xf numFmtId="0" fontId="18" fillId="20" borderId="17" xfId="0" applyFont="1" applyFill="1" applyBorder="1" applyAlignment="1">
      <alignment horizontal="center"/>
    </xf>
    <xf numFmtId="0" fontId="18" fillId="20" borderId="0" xfId="0" applyFont="1" applyFill="1" applyAlignment="1">
      <alignment horizontal="center"/>
    </xf>
    <xf numFmtId="0" fontId="18" fillId="20" borderId="18" xfId="0" applyFont="1" applyFill="1" applyBorder="1" applyAlignment="1">
      <alignment horizontal="center"/>
    </xf>
    <xf numFmtId="0" fontId="21" fillId="11" borderId="17" xfId="10" applyFont="1" applyFill="1" applyBorder="1" applyAlignment="1">
      <alignment horizontal="center"/>
    </xf>
    <xf numFmtId="0" fontId="21" fillId="11" borderId="0" xfId="10" applyFont="1" applyFill="1" applyBorder="1" applyAlignment="1">
      <alignment horizontal="center"/>
    </xf>
    <xf numFmtId="0" fontId="21" fillId="11" borderId="18" xfId="10" applyFont="1" applyFill="1" applyBorder="1" applyAlignment="1">
      <alignment horizontal="center"/>
    </xf>
    <xf numFmtId="0" fontId="0" fillId="0" borderId="0" xfId="0" applyAlignment="1">
      <alignment horizontal="left"/>
    </xf>
    <xf numFmtId="0" fontId="17" fillId="10" borderId="4" xfId="0" applyFont="1" applyFill="1" applyBorder="1" applyAlignment="1" applyProtection="1">
      <alignment horizontal="center"/>
      <protection hidden="1"/>
    </xf>
    <xf numFmtId="9" fontId="6" fillId="14" borderId="0" xfId="0" applyNumberFormat="1" applyFont="1" applyFill="1" applyAlignment="1" applyProtection="1">
      <alignment horizontal="center"/>
      <protection hidden="1"/>
    </xf>
    <xf numFmtId="9" fontId="12" fillId="18" borderId="4" xfId="0" applyNumberFormat="1" applyFont="1" applyFill="1" applyBorder="1" applyAlignment="1" applyProtection="1">
      <alignment horizontal="right"/>
      <protection hidden="1"/>
    </xf>
    <xf numFmtId="9" fontId="12" fillId="18" borderId="4" xfId="0" applyNumberFormat="1" applyFont="1" applyFill="1" applyBorder="1" applyAlignment="1" applyProtection="1">
      <alignment horizontal="center"/>
      <protection hidden="1"/>
    </xf>
    <xf numFmtId="0" fontId="17" fillId="11" borderId="4" xfId="1" applyFont="1" applyFill="1" applyBorder="1" applyAlignment="1" applyProtection="1">
      <alignment horizontal="center"/>
      <protection hidden="1"/>
    </xf>
    <xf numFmtId="9" fontId="12" fillId="10" borderId="2" xfId="0" applyNumberFormat="1" applyFont="1" applyFill="1" applyBorder="1" applyAlignment="1" applyProtection="1">
      <alignment horizontal="center"/>
      <protection hidden="1"/>
    </xf>
    <xf numFmtId="9" fontId="12" fillId="10" borderId="0" xfId="0" applyNumberFormat="1" applyFont="1" applyFill="1" applyAlignment="1" applyProtection="1">
      <alignment horizontal="center"/>
      <protection hidden="1"/>
    </xf>
    <xf numFmtId="0" fontId="13" fillId="11" borderId="4" xfId="0" applyFont="1" applyFill="1" applyBorder="1" applyAlignment="1" applyProtection="1">
      <alignment horizontal="center"/>
      <protection hidden="1"/>
    </xf>
    <xf numFmtId="0" fontId="10" fillId="11" borderId="11" xfId="0" applyFont="1" applyFill="1" applyBorder="1" applyAlignment="1" applyProtection="1">
      <alignment horizontal="center"/>
      <protection hidden="1"/>
    </xf>
    <xf numFmtId="0" fontId="10" fillId="11" borderId="22" xfId="0" applyFont="1" applyFill="1" applyBorder="1" applyAlignment="1" applyProtection="1">
      <alignment horizontal="center"/>
      <protection hidden="1"/>
    </xf>
    <xf numFmtId="0" fontId="10" fillId="11" borderId="23" xfId="0" applyFont="1" applyFill="1" applyBorder="1" applyAlignment="1" applyProtection="1">
      <alignment horizontal="center"/>
      <protection hidden="1"/>
    </xf>
    <xf numFmtId="0" fontId="7" fillId="24" borderId="4" xfId="0" applyFont="1" applyFill="1" applyBorder="1" applyAlignment="1">
      <alignment horizontal="center"/>
    </xf>
    <xf numFmtId="0" fontId="12" fillId="22" borderId="0" xfId="0" applyFont="1" applyFill="1" applyAlignment="1">
      <alignment horizontal="center"/>
    </xf>
    <xf numFmtId="0" fontId="6" fillId="15" borderId="11" xfId="0" applyFont="1" applyFill="1" applyBorder="1" applyAlignment="1">
      <alignment horizontal="center" wrapText="1"/>
    </xf>
    <xf numFmtId="0" fontId="6" fillId="15" borderId="22" xfId="0" applyFont="1" applyFill="1" applyBorder="1" applyAlignment="1">
      <alignment horizontal="center" wrapText="1"/>
    </xf>
    <xf numFmtId="0" fontId="6" fillId="15" borderId="23" xfId="0" applyFont="1" applyFill="1" applyBorder="1" applyAlignment="1">
      <alignment horizontal="center" wrapText="1"/>
    </xf>
    <xf numFmtId="0" fontId="2" fillId="11" borderId="11" xfId="0" applyFont="1" applyFill="1" applyBorder="1" applyAlignment="1" applyProtection="1">
      <alignment horizontal="center"/>
      <protection hidden="1"/>
    </xf>
    <xf numFmtId="0" fontId="2" fillId="11" borderId="23" xfId="0" applyFont="1" applyFill="1" applyBorder="1" applyAlignment="1" applyProtection="1">
      <alignment horizontal="center"/>
      <protection hidden="1"/>
    </xf>
    <xf numFmtId="43" fontId="0" fillId="10" borderId="4" xfId="9" applyFont="1" applyFill="1" applyBorder="1" applyAlignment="1" applyProtection="1">
      <alignment horizontal="center"/>
      <protection hidden="1"/>
    </xf>
    <xf numFmtId="4" fontId="12" fillId="23" borderId="4" xfId="0" applyNumberFormat="1" applyFont="1" applyFill="1" applyBorder="1" applyAlignment="1" applyProtection="1">
      <alignment horizontal="center"/>
      <protection hidden="1"/>
    </xf>
    <xf numFmtId="9" fontId="6" fillId="14" borderId="11" xfId="0" applyNumberFormat="1" applyFont="1" applyFill="1" applyBorder="1" applyAlignment="1" applyProtection="1">
      <alignment horizontal="center"/>
      <protection hidden="1"/>
    </xf>
    <xf numFmtId="9" fontId="6" fillId="14" borderId="22" xfId="0" applyNumberFormat="1" applyFont="1" applyFill="1" applyBorder="1" applyAlignment="1" applyProtection="1">
      <alignment horizontal="center"/>
      <protection hidden="1"/>
    </xf>
    <xf numFmtId="9" fontId="6" fillId="14" borderId="23" xfId="0" applyNumberFormat="1" applyFont="1" applyFill="1" applyBorder="1" applyAlignment="1" applyProtection="1">
      <alignment horizontal="center"/>
      <protection hidden="1"/>
    </xf>
    <xf numFmtId="0" fontId="7" fillId="15" borderId="11" xfId="0" applyFont="1" applyFill="1" applyBorder="1" applyAlignment="1">
      <alignment horizontal="center" wrapText="1"/>
    </xf>
    <xf numFmtId="0" fontId="7" fillId="15" borderId="23" xfId="0" applyFont="1" applyFill="1" applyBorder="1" applyAlignment="1">
      <alignment horizontal="center" wrapText="1"/>
    </xf>
    <xf numFmtId="9" fontId="6" fillId="14" borderId="17" xfId="0" applyNumberFormat="1" applyFont="1" applyFill="1" applyBorder="1" applyAlignment="1" applyProtection="1">
      <alignment horizontal="center"/>
      <protection hidden="1"/>
    </xf>
    <xf numFmtId="0" fontId="7" fillId="10" borderId="8" xfId="1" applyFont="1" applyFill="1" applyBorder="1" applyAlignment="1" applyProtection="1">
      <alignment horizontal="left"/>
      <protection hidden="1"/>
    </xf>
    <xf numFmtId="0" fontId="7" fillId="10" borderId="21" xfId="1" applyFont="1" applyFill="1" applyBorder="1" applyAlignment="1" applyProtection="1">
      <alignment horizontal="left"/>
      <protection hidden="1"/>
    </xf>
    <xf numFmtId="0" fontId="18" fillId="11" borderId="11" xfId="6" applyFont="1" applyFill="1" applyBorder="1" applyAlignment="1" applyProtection="1">
      <alignment horizontal="left"/>
      <protection hidden="1"/>
    </xf>
    <xf numFmtId="0" fontId="18" fillId="11" borderId="23" xfId="6" applyFont="1" applyFill="1" applyBorder="1" applyAlignment="1" applyProtection="1">
      <alignment horizontal="left"/>
      <protection hidden="1"/>
    </xf>
    <xf numFmtId="0" fontId="6" fillId="16" borderId="11" xfId="6" applyFont="1" applyFill="1" applyBorder="1" applyAlignment="1" applyProtection="1">
      <alignment horizontal="left"/>
      <protection hidden="1"/>
    </xf>
    <xf numFmtId="0" fontId="6" fillId="16" borderId="23" xfId="6" applyFont="1" applyFill="1" applyBorder="1" applyAlignment="1" applyProtection="1">
      <alignment horizontal="left"/>
      <protection hidden="1"/>
    </xf>
    <xf numFmtId="0" fontId="9" fillId="13" borderId="11" xfId="5" applyFont="1" applyFill="1" applyBorder="1" applyAlignment="1" applyProtection="1">
      <alignment horizontal="left"/>
      <protection hidden="1"/>
    </xf>
    <xf numFmtId="0" fontId="9" fillId="13" borderId="23" xfId="5" applyFont="1" applyFill="1" applyBorder="1" applyAlignment="1" applyProtection="1">
      <alignment horizontal="left"/>
      <protection hidden="1"/>
    </xf>
    <xf numFmtId="0" fontId="6" fillId="22" borderId="4" xfId="0" applyFont="1" applyFill="1" applyBorder="1" applyAlignment="1" applyProtection="1">
      <alignment horizontal="center"/>
      <protection hidden="1"/>
    </xf>
    <xf numFmtId="0" fontId="7" fillId="12" borderId="11" xfId="0" applyFont="1" applyFill="1" applyBorder="1" applyAlignment="1">
      <alignment horizontal="center"/>
    </xf>
    <xf numFmtId="0" fontId="7" fillId="12" borderId="22" xfId="0" applyFont="1" applyFill="1" applyBorder="1" applyAlignment="1">
      <alignment horizontal="center"/>
    </xf>
    <xf numFmtId="0" fontId="7" fillId="12" borderId="23" xfId="0" applyFont="1" applyFill="1" applyBorder="1" applyAlignment="1">
      <alignment horizontal="center"/>
    </xf>
    <xf numFmtId="0" fontId="7" fillId="11" borderId="11" xfId="0" applyFont="1" applyFill="1" applyBorder="1" applyAlignment="1">
      <alignment horizontal="center"/>
    </xf>
    <xf numFmtId="0" fontId="7" fillId="11" borderId="22" xfId="0" applyFont="1" applyFill="1" applyBorder="1" applyAlignment="1">
      <alignment horizontal="center"/>
    </xf>
    <xf numFmtId="0" fontId="7" fillId="11" borderId="23" xfId="0" applyFont="1" applyFill="1" applyBorder="1" applyAlignment="1">
      <alignment horizontal="center"/>
    </xf>
    <xf numFmtId="0" fontId="18" fillId="10" borderId="4" xfId="0" applyFont="1" applyFill="1" applyBorder="1" applyAlignment="1">
      <alignment horizontal="center"/>
    </xf>
    <xf numFmtId="0" fontId="18" fillId="22" borderId="4" xfId="0" applyFont="1" applyFill="1" applyBorder="1" applyAlignment="1">
      <alignment horizontal="center"/>
    </xf>
    <xf numFmtId="0" fontId="2" fillId="11" borderId="4" xfId="0" applyFont="1" applyFill="1" applyBorder="1" applyAlignment="1">
      <alignment horizontal="center"/>
    </xf>
    <xf numFmtId="0" fontId="2" fillId="12" borderId="4" xfId="0" applyFont="1" applyFill="1" applyBorder="1" applyAlignment="1">
      <alignment horizontal="center"/>
    </xf>
    <xf numFmtId="0" fontId="18" fillId="11" borderId="4" xfId="0" applyFont="1" applyFill="1" applyBorder="1" applyAlignment="1">
      <alignment horizontal="center"/>
    </xf>
    <xf numFmtId="0" fontId="18" fillId="12" borderId="4" xfId="0" applyFont="1" applyFill="1" applyBorder="1" applyAlignment="1">
      <alignment horizontal="center"/>
    </xf>
    <xf numFmtId="0" fontId="7" fillId="24" borderId="11" xfId="0" applyFont="1" applyFill="1" applyBorder="1" applyAlignment="1">
      <alignment horizontal="center"/>
    </xf>
    <xf numFmtId="0" fontId="7" fillId="24" borderId="22" xfId="0" applyFont="1" applyFill="1" applyBorder="1" applyAlignment="1">
      <alignment horizontal="center"/>
    </xf>
    <xf numFmtId="0" fontId="7" fillId="24" borderId="23" xfId="0" applyFont="1" applyFill="1" applyBorder="1" applyAlignment="1">
      <alignment horizontal="center"/>
    </xf>
    <xf numFmtId="9" fontId="6" fillId="14" borderId="2" xfId="0" applyNumberFormat="1" applyFont="1" applyFill="1" applyBorder="1" applyAlignment="1" applyProtection="1">
      <alignment horizontal="center"/>
      <protection hidden="1"/>
    </xf>
    <xf numFmtId="0" fontId="2" fillId="11" borderId="4" xfId="0" applyFont="1" applyFill="1" applyBorder="1" applyAlignment="1" applyProtection="1">
      <alignment horizontal="center" wrapText="1"/>
      <protection hidden="1"/>
    </xf>
  </cellXfs>
  <cellStyles count="11">
    <cellStyle name="%20 - Vurgu3" xfId="1" builtinId="38"/>
    <cellStyle name="%20 - Vurgu4" xfId="2" builtinId="42"/>
    <cellStyle name="%20 - Vurgu6" xfId="6" builtinId="50"/>
    <cellStyle name="%40 - Vurgu4" xfId="3" builtinId="43"/>
    <cellStyle name="%40 - Vurgu6" xfId="7" builtinId="51"/>
    <cellStyle name="%60 - Vurgu4" xfId="4" builtinId="44"/>
    <cellStyle name="%60 - Vurgu6" xfId="8" builtinId="52"/>
    <cellStyle name="Köprü" xfId="10" builtinId="8"/>
    <cellStyle name="Normal" xfId="0" builtinId="0"/>
    <cellStyle name="Virgül" xfId="9" builtinId="3"/>
    <cellStyle name="Vurgu6" xfId="5" builtin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1722120</xdr:colOff>
      <xdr:row>5</xdr:row>
      <xdr:rowOff>49529</xdr:rowOff>
    </xdr:from>
    <xdr:to>
      <xdr:col>3</xdr:col>
      <xdr:colOff>249555</xdr:colOff>
      <xdr:row>5</xdr:row>
      <xdr:rowOff>245745</xdr:rowOff>
    </xdr:to>
    <xdr:sp macro="" textlink="">
      <xdr:nvSpPr>
        <xdr:cNvPr id="5" name="Ok: Sol 4">
          <a:extLst>
            <a:ext uri="{FF2B5EF4-FFF2-40B4-BE49-F238E27FC236}">
              <a16:creationId xmlns:a16="http://schemas.microsoft.com/office/drawing/2014/main" id="{0002547A-30D1-46CC-BC51-DFDCC83FF55E}"/>
            </a:ext>
          </a:extLst>
        </xdr:cNvPr>
        <xdr:cNvSpPr/>
      </xdr:nvSpPr>
      <xdr:spPr>
        <a:xfrm>
          <a:off x="3455670" y="1078229"/>
          <a:ext cx="565785" cy="196216"/>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2</xdr:col>
      <xdr:colOff>1645919</xdr:colOff>
      <xdr:row>8</xdr:row>
      <xdr:rowOff>60959</xdr:rowOff>
    </xdr:from>
    <xdr:to>
      <xdr:col>3</xdr:col>
      <xdr:colOff>257174</xdr:colOff>
      <xdr:row>8</xdr:row>
      <xdr:rowOff>238125</xdr:rowOff>
    </xdr:to>
    <xdr:sp macro="" textlink="">
      <xdr:nvSpPr>
        <xdr:cNvPr id="6" name="Ok: Sol 5">
          <a:extLst>
            <a:ext uri="{FF2B5EF4-FFF2-40B4-BE49-F238E27FC236}">
              <a16:creationId xmlns:a16="http://schemas.microsoft.com/office/drawing/2014/main" id="{85F62699-4158-4F2C-821A-96326AC88208}"/>
            </a:ext>
          </a:extLst>
        </xdr:cNvPr>
        <xdr:cNvSpPr/>
      </xdr:nvSpPr>
      <xdr:spPr>
        <a:xfrm>
          <a:off x="3322319" y="1937384"/>
          <a:ext cx="421005" cy="177166"/>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2</xdr:col>
      <xdr:colOff>1496910</xdr:colOff>
      <xdr:row>6</xdr:row>
      <xdr:rowOff>169101</xdr:rowOff>
    </xdr:from>
    <xdr:to>
      <xdr:col>3</xdr:col>
      <xdr:colOff>229188</xdr:colOff>
      <xdr:row>7</xdr:row>
      <xdr:rowOff>91962</xdr:rowOff>
    </xdr:to>
    <xdr:sp macro="" textlink="">
      <xdr:nvSpPr>
        <xdr:cNvPr id="7" name="Ok: Sol 6">
          <a:extLst>
            <a:ext uri="{FF2B5EF4-FFF2-40B4-BE49-F238E27FC236}">
              <a16:creationId xmlns:a16="http://schemas.microsoft.com/office/drawing/2014/main" id="{B45E8511-79B3-4A55-BE3F-AD17993A712E}"/>
            </a:ext>
          </a:extLst>
        </xdr:cNvPr>
        <xdr:cNvSpPr/>
      </xdr:nvSpPr>
      <xdr:spPr>
        <a:xfrm rot="19442203">
          <a:off x="3173310" y="1464501"/>
          <a:ext cx="770628" cy="189561"/>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2</xdr:col>
      <xdr:colOff>1598295</xdr:colOff>
      <xdr:row>9</xdr:row>
      <xdr:rowOff>66674</xdr:rowOff>
    </xdr:from>
    <xdr:to>
      <xdr:col>3</xdr:col>
      <xdr:colOff>219075</xdr:colOff>
      <xdr:row>9</xdr:row>
      <xdr:rowOff>238125</xdr:rowOff>
    </xdr:to>
    <xdr:sp macro="" textlink="">
      <xdr:nvSpPr>
        <xdr:cNvPr id="8" name="Ok: Sol 7">
          <a:extLst>
            <a:ext uri="{FF2B5EF4-FFF2-40B4-BE49-F238E27FC236}">
              <a16:creationId xmlns:a16="http://schemas.microsoft.com/office/drawing/2014/main" id="{3FA9567D-ED72-4142-A987-7C50E2679562}"/>
            </a:ext>
          </a:extLst>
        </xdr:cNvPr>
        <xdr:cNvSpPr/>
      </xdr:nvSpPr>
      <xdr:spPr>
        <a:xfrm>
          <a:off x="3274695" y="2209799"/>
          <a:ext cx="430530" cy="171451"/>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2</xdr:col>
      <xdr:colOff>1459230</xdr:colOff>
      <xdr:row>4</xdr:row>
      <xdr:rowOff>30479</xdr:rowOff>
    </xdr:from>
    <xdr:to>
      <xdr:col>3</xdr:col>
      <xdr:colOff>243840</xdr:colOff>
      <xdr:row>5</xdr:row>
      <xdr:rowOff>9524</xdr:rowOff>
    </xdr:to>
    <xdr:sp macro="" textlink="">
      <xdr:nvSpPr>
        <xdr:cNvPr id="10" name="Ok: Sol 9">
          <a:extLst>
            <a:ext uri="{FF2B5EF4-FFF2-40B4-BE49-F238E27FC236}">
              <a16:creationId xmlns:a16="http://schemas.microsoft.com/office/drawing/2014/main" id="{C7C9B1DF-5E0B-4B84-BDE5-690B822BAECE}"/>
            </a:ext>
          </a:extLst>
        </xdr:cNvPr>
        <xdr:cNvSpPr/>
      </xdr:nvSpPr>
      <xdr:spPr>
        <a:xfrm>
          <a:off x="3135630" y="840104"/>
          <a:ext cx="594360" cy="245745"/>
        </a:xfrm>
        <a:prstGeom prst="lef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1148715</xdr:colOff>
      <xdr:row>9</xdr:row>
      <xdr:rowOff>45720</xdr:rowOff>
    </xdr:from>
    <xdr:to>
      <xdr:col>3</xdr:col>
      <xdr:colOff>386715</xdr:colOff>
      <xdr:row>9</xdr:row>
      <xdr:rowOff>249555</xdr:rowOff>
    </xdr:to>
    <xdr:sp macro="" textlink="">
      <xdr:nvSpPr>
        <xdr:cNvPr id="6" name="Ok: Sol 5">
          <a:extLst>
            <a:ext uri="{FF2B5EF4-FFF2-40B4-BE49-F238E27FC236}">
              <a16:creationId xmlns:a16="http://schemas.microsoft.com/office/drawing/2014/main" id="{382AA158-54EF-4EF7-BEEA-DE9AD4A6903C}"/>
            </a:ext>
          </a:extLst>
        </xdr:cNvPr>
        <xdr:cNvSpPr/>
      </xdr:nvSpPr>
      <xdr:spPr>
        <a:xfrm>
          <a:off x="3425190" y="1741170"/>
          <a:ext cx="476250" cy="20383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34291</xdr:colOff>
      <xdr:row>3</xdr:row>
      <xdr:rowOff>7620</xdr:rowOff>
    </xdr:from>
    <xdr:to>
      <xdr:col>3</xdr:col>
      <xdr:colOff>600074</xdr:colOff>
      <xdr:row>3</xdr:row>
      <xdr:rowOff>200025</xdr:rowOff>
    </xdr:to>
    <xdr:sp macro="" textlink="">
      <xdr:nvSpPr>
        <xdr:cNvPr id="7" name="Ok: Sol 6">
          <a:extLst>
            <a:ext uri="{FF2B5EF4-FFF2-40B4-BE49-F238E27FC236}">
              <a16:creationId xmlns:a16="http://schemas.microsoft.com/office/drawing/2014/main" id="{0E0DA5CD-6721-4C2D-91F4-146EFF9C937F}"/>
            </a:ext>
          </a:extLst>
        </xdr:cNvPr>
        <xdr:cNvSpPr/>
      </xdr:nvSpPr>
      <xdr:spPr>
        <a:xfrm>
          <a:off x="3691891" y="836295"/>
          <a:ext cx="565783" cy="19240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3</xdr:col>
      <xdr:colOff>34293</xdr:colOff>
      <xdr:row>4</xdr:row>
      <xdr:rowOff>20956</xdr:rowOff>
    </xdr:from>
    <xdr:to>
      <xdr:col>3</xdr:col>
      <xdr:colOff>605791</xdr:colOff>
      <xdr:row>4</xdr:row>
      <xdr:rowOff>217171</xdr:rowOff>
    </xdr:to>
    <xdr:sp macro="" textlink="">
      <xdr:nvSpPr>
        <xdr:cNvPr id="8" name="Ok: Sol 7">
          <a:extLst>
            <a:ext uri="{FF2B5EF4-FFF2-40B4-BE49-F238E27FC236}">
              <a16:creationId xmlns:a16="http://schemas.microsoft.com/office/drawing/2014/main" id="{34B2DFA1-709F-4E5A-96C5-F258AEC13DF9}"/>
            </a:ext>
          </a:extLst>
        </xdr:cNvPr>
        <xdr:cNvSpPr/>
      </xdr:nvSpPr>
      <xdr:spPr>
        <a:xfrm>
          <a:off x="3549018" y="868681"/>
          <a:ext cx="571498" cy="19621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91440</xdr:colOff>
      <xdr:row>11</xdr:row>
      <xdr:rowOff>26670</xdr:rowOff>
    </xdr:from>
    <xdr:to>
      <xdr:col>3</xdr:col>
      <xdr:colOff>1101090</xdr:colOff>
      <xdr:row>11</xdr:row>
      <xdr:rowOff>230505</xdr:rowOff>
    </xdr:to>
    <xdr:sp macro="" textlink="">
      <xdr:nvSpPr>
        <xdr:cNvPr id="2" name="Ok: Sol 1">
          <a:extLst>
            <a:ext uri="{FF2B5EF4-FFF2-40B4-BE49-F238E27FC236}">
              <a16:creationId xmlns:a16="http://schemas.microsoft.com/office/drawing/2014/main" id="{B4830230-E885-4322-9EB5-23F467CACE05}"/>
            </a:ext>
          </a:extLst>
        </xdr:cNvPr>
        <xdr:cNvSpPr/>
      </xdr:nvSpPr>
      <xdr:spPr>
        <a:xfrm>
          <a:off x="4472940" y="2960370"/>
          <a:ext cx="1009650" cy="20383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xdr:col>
      <xdr:colOff>1148715</xdr:colOff>
      <xdr:row>7</xdr:row>
      <xdr:rowOff>45720</xdr:rowOff>
    </xdr:from>
    <xdr:to>
      <xdr:col>2</xdr:col>
      <xdr:colOff>386715</xdr:colOff>
      <xdr:row>7</xdr:row>
      <xdr:rowOff>249555</xdr:rowOff>
    </xdr:to>
    <xdr:sp macro="" textlink="">
      <xdr:nvSpPr>
        <xdr:cNvPr id="5" name="Ok: Sol 4">
          <a:extLst>
            <a:ext uri="{FF2B5EF4-FFF2-40B4-BE49-F238E27FC236}">
              <a16:creationId xmlns:a16="http://schemas.microsoft.com/office/drawing/2014/main" id="{C2726AFB-682F-4276-8720-DF3B58B55DC1}"/>
            </a:ext>
          </a:extLst>
        </xdr:cNvPr>
        <xdr:cNvSpPr/>
      </xdr:nvSpPr>
      <xdr:spPr>
        <a:xfrm>
          <a:off x="3724275" y="3025140"/>
          <a:ext cx="472440" cy="20383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xdr:col>
      <xdr:colOff>1148715</xdr:colOff>
      <xdr:row>5</xdr:row>
      <xdr:rowOff>45720</xdr:rowOff>
    </xdr:from>
    <xdr:to>
      <xdr:col>2</xdr:col>
      <xdr:colOff>386715</xdr:colOff>
      <xdr:row>5</xdr:row>
      <xdr:rowOff>249555</xdr:rowOff>
    </xdr:to>
    <xdr:sp macro="" textlink="">
      <xdr:nvSpPr>
        <xdr:cNvPr id="6" name="Ok: Sol 5">
          <a:extLst>
            <a:ext uri="{FF2B5EF4-FFF2-40B4-BE49-F238E27FC236}">
              <a16:creationId xmlns:a16="http://schemas.microsoft.com/office/drawing/2014/main" id="{DF20EEE9-24DF-4F68-A685-597977B8C90D}"/>
            </a:ext>
          </a:extLst>
        </xdr:cNvPr>
        <xdr:cNvSpPr/>
      </xdr:nvSpPr>
      <xdr:spPr>
        <a:xfrm>
          <a:off x="2573655" y="3055620"/>
          <a:ext cx="388620" cy="17335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1148715</xdr:colOff>
      <xdr:row>11</xdr:row>
      <xdr:rowOff>45720</xdr:rowOff>
    </xdr:from>
    <xdr:to>
      <xdr:col>3</xdr:col>
      <xdr:colOff>386715</xdr:colOff>
      <xdr:row>11</xdr:row>
      <xdr:rowOff>249555</xdr:rowOff>
    </xdr:to>
    <xdr:sp macro="" textlink="">
      <xdr:nvSpPr>
        <xdr:cNvPr id="2" name="Ok: Sol 1">
          <a:extLst>
            <a:ext uri="{FF2B5EF4-FFF2-40B4-BE49-F238E27FC236}">
              <a16:creationId xmlns:a16="http://schemas.microsoft.com/office/drawing/2014/main" id="{89B78C5F-AFB5-421E-8AA0-7AE4BFD8D4E8}"/>
            </a:ext>
          </a:extLst>
        </xdr:cNvPr>
        <xdr:cNvSpPr/>
      </xdr:nvSpPr>
      <xdr:spPr>
        <a:xfrm>
          <a:off x="3518535" y="3002280"/>
          <a:ext cx="472440" cy="20383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xdr:col>
      <xdr:colOff>1148715</xdr:colOff>
      <xdr:row>7</xdr:row>
      <xdr:rowOff>45720</xdr:rowOff>
    </xdr:from>
    <xdr:to>
      <xdr:col>2</xdr:col>
      <xdr:colOff>386715</xdr:colOff>
      <xdr:row>7</xdr:row>
      <xdr:rowOff>249555</xdr:rowOff>
    </xdr:to>
    <xdr:sp macro="" textlink="">
      <xdr:nvSpPr>
        <xdr:cNvPr id="3" name="Ok: Sol 2">
          <a:extLst>
            <a:ext uri="{FF2B5EF4-FFF2-40B4-BE49-F238E27FC236}">
              <a16:creationId xmlns:a16="http://schemas.microsoft.com/office/drawing/2014/main" id="{5666F61D-4FA2-4EC6-93C1-047F9977AE66}"/>
            </a:ext>
          </a:extLst>
        </xdr:cNvPr>
        <xdr:cNvSpPr/>
      </xdr:nvSpPr>
      <xdr:spPr>
        <a:xfrm>
          <a:off x="2367915" y="2141220"/>
          <a:ext cx="388620" cy="17335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xdr:col>
      <xdr:colOff>1148715</xdr:colOff>
      <xdr:row>5</xdr:row>
      <xdr:rowOff>45720</xdr:rowOff>
    </xdr:from>
    <xdr:to>
      <xdr:col>2</xdr:col>
      <xdr:colOff>386715</xdr:colOff>
      <xdr:row>5</xdr:row>
      <xdr:rowOff>249555</xdr:rowOff>
    </xdr:to>
    <xdr:sp macro="" textlink="">
      <xdr:nvSpPr>
        <xdr:cNvPr id="4" name="Ok: Sol 3">
          <a:extLst>
            <a:ext uri="{FF2B5EF4-FFF2-40B4-BE49-F238E27FC236}">
              <a16:creationId xmlns:a16="http://schemas.microsoft.com/office/drawing/2014/main" id="{0FCF5F7A-04B1-4FB0-973F-AC41ED11F098}"/>
            </a:ext>
          </a:extLst>
        </xdr:cNvPr>
        <xdr:cNvSpPr/>
      </xdr:nvSpPr>
      <xdr:spPr>
        <a:xfrm>
          <a:off x="2367915" y="1699260"/>
          <a:ext cx="388620" cy="17335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165735</xdr:colOff>
      <xdr:row>4</xdr:row>
      <xdr:rowOff>53340</xdr:rowOff>
    </xdr:from>
    <xdr:to>
      <xdr:col>4</xdr:col>
      <xdr:colOff>554355</xdr:colOff>
      <xdr:row>5</xdr:row>
      <xdr:rowOff>5715</xdr:rowOff>
    </xdr:to>
    <xdr:sp macro="" textlink="">
      <xdr:nvSpPr>
        <xdr:cNvPr id="2" name="Ok: Sol 1">
          <a:extLst>
            <a:ext uri="{FF2B5EF4-FFF2-40B4-BE49-F238E27FC236}">
              <a16:creationId xmlns:a16="http://schemas.microsoft.com/office/drawing/2014/main" id="{DE87B278-7879-4E97-BDBB-C3B067B67748}"/>
            </a:ext>
          </a:extLst>
        </xdr:cNvPr>
        <xdr:cNvSpPr/>
      </xdr:nvSpPr>
      <xdr:spPr>
        <a:xfrm>
          <a:off x="4006215" y="899160"/>
          <a:ext cx="388620" cy="18097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136067</xdr:colOff>
      <xdr:row>29</xdr:row>
      <xdr:rowOff>113630</xdr:rowOff>
    </xdr:to>
    <xdr:pic>
      <xdr:nvPicPr>
        <xdr:cNvPr id="2" name="Resim 1">
          <a:extLst>
            <a:ext uri="{FF2B5EF4-FFF2-40B4-BE49-F238E27FC236}">
              <a16:creationId xmlns:a16="http://schemas.microsoft.com/office/drawing/2014/main" id="{AFC91993-9ABF-4394-8307-C0B11D818BE8}"/>
            </a:ext>
          </a:extLst>
        </xdr:cNvPr>
        <xdr:cNvPicPr>
          <a:picLocks noChangeAspect="1"/>
        </xdr:cNvPicPr>
      </xdr:nvPicPr>
      <xdr:blipFill>
        <a:blip xmlns:r="http://schemas.openxmlformats.org/officeDocument/2006/relationships" r:embed="rId1"/>
        <a:stretch>
          <a:fillRect/>
        </a:stretch>
      </xdr:blipFill>
      <xdr:spPr>
        <a:xfrm>
          <a:off x="0" y="0"/>
          <a:ext cx="8742857" cy="5361905"/>
        </a:xfrm>
        <a:prstGeom prst="rect">
          <a:avLst/>
        </a:prstGeom>
      </xdr:spPr>
    </xdr:pic>
    <xdr:clientData/>
  </xdr:twoCellAnchor>
  <xdr:twoCellAnchor editAs="oneCell">
    <xdr:from>
      <xdr:col>14</xdr:col>
      <xdr:colOff>104775</xdr:colOff>
      <xdr:row>1</xdr:row>
      <xdr:rowOff>57150</xdr:rowOff>
    </xdr:from>
    <xdr:to>
      <xdr:col>28</xdr:col>
      <xdr:colOff>278947</xdr:colOff>
      <xdr:row>22</xdr:row>
      <xdr:rowOff>180484</xdr:rowOff>
    </xdr:to>
    <xdr:pic>
      <xdr:nvPicPr>
        <xdr:cNvPr id="3" name="Resim 2">
          <a:extLst>
            <a:ext uri="{FF2B5EF4-FFF2-40B4-BE49-F238E27FC236}">
              <a16:creationId xmlns:a16="http://schemas.microsoft.com/office/drawing/2014/main" id="{B735C0C3-E447-41D7-8632-0823909C4DD0}"/>
            </a:ext>
          </a:extLst>
        </xdr:cNvPr>
        <xdr:cNvPicPr>
          <a:picLocks noChangeAspect="1"/>
        </xdr:cNvPicPr>
      </xdr:nvPicPr>
      <xdr:blipFill>
        <a:blip xmlns:r="http://schemas.openxmlformats.org/officeDocument/2006/relationships" r:embed="rId2"/>
        <a:stretch>
          <a:fillRect/>
        </a:stretch>
      </xdr:blipFill>
      <xdr:spPr>
        <a:xfrm>
          <a:off x="9324975" y="238125"/>
          <a:ext cx="8708572" cy="3923809"/>
        </a:xfrm>
        <a:prstGeom prst="rect">
          <a:avLst/>
        </a:prstGeom>
      </xdr:spPr>
    </xdr:pic>
    <xdr:clientData/>
  </xdr:twoCellAnchor>
</xdr:wsDr>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youtube.com/channel/UCiCse6GmY7-Wt1FHGBguaOQ" TargetMode="External"/><Relationship Id="rId1" Type="http://schemas.openxmlformats.org/officeDocument/2006/relationships/hyperlink" Target="https://www.dostmusavirlik.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youtube.com/channel/UCiCse6GmY7-Wt1FHGBguaOQ" TargetMode="External"/><Relationship Id="rId1" Type="http://schemas.openxmlformats.org/officeDocument/2006/relationships/hyperlink" Target="https://www.dostmusavirlik.co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youtube.com/channel/UCiCse6GmY7-Wt1FHGBguaOQ" TargetMode="External"/><Relationship Id="rId2" Type="http://schemas.openxmlformats.org/officeDocument/2006/relationships/hyperlink" Target="https://www.dostmusavirlik.com/" TargetMode="External"/><Relationship Id="rId1" Type="http://schemas.openxmlformats.org/officeDocument/2006/relationships/hyperlink" Target="https://www.youtube.com/channel/UCiCse6GmY7-Wt1FHGBguaOQ"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youtube.com/channel/UCiCse6GmY7-Wt1FHGBguaOQ" TargetMode="External"/><Relationship Id="rId2" Type="http://schemas.openxmlformats.org/officeDocument/2006/relationships/hyperlink" Target="https://www.dostmusavirlik.com/" TargetMode="External"/><Relationship Id="rId1" Type="http://schemas.openxmlformats.org/officeDocument/2006/relationships/hyperlink" Target="https://www.youtube.com/channel/UCiCse6GmY7-Wt1FHGBguaOQ"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election activeCell="I15" sqref="I15"/>
    </sheetView>
  </sheetViews>
  <sheetFormatPr defaultRowHeight="14.4" x14ac:dyDescent="0.3"/>
  <cols>
    <col min="1" max="1" width="8" customWidth="1"/>
    <col min="2" max="2" width="14.33203125" customWidth="1"/>
    <col min="3" max="3" width="30.6640625" customWidth="1"/>
    <col min="4" max="4" width="16" customWidth="1"/>
    <col min="5" max="5" width="15.44140625" customWidth="1"/>
  </cols>
  <sheetData>
    <row r="1" spans="1:17" ht="37.200000000000003" customHeight="1" x14ac:dyDescent="0.6">
      <c r="A1" s="105" t="s">
        <v>7</v>
      </c>
      <c r="B1" s="105"/>
      <c r="C1" s="105"/>
      <c r="D1" s="105"/>
      <c r="E1" s="105"/>
      <c r="F1" s="105"/>
      <c r="G1" s="105"/>
    </row>
    <row r="2" spans="1:17" ht="72.599999999999994" customHeight="1" x14ac:dyDescent="0.3">
      <c r="A2" s="106" t="s">
        <v>34</v>
      </c>
      <c r="B2" s="106"/>
      <c r="C2" s="106"/>
      <c r="D2" s="106"/>
      <c r="E2" s="106"/>
      <c r="F2" s="106"/>
      <c r="G2" s="106"/>
    </row>
    <row r="3" spans="1:17" ht="25.2" customHeight="1" x14ac:dyDescent="0.3">
      <c r="A3" s="106"/>
      <c r="B3" s="106"/>
      <c r="C3" s="106"/>
      <c r="D3" s="106"/>
      <c r="E3" s="106"/>
      <c r="F3" s="106"/>
      <c r="G3" s="106"/>
    </row>
    <row r="4" spans="1:17" ht="15" thickBot="1" x14ac:dyDescent="0.35">
      <c r="A4" s="2"/>
      <c r="B4" s="2"/>
      <c r="C4" s="3"/>
      <c r="D4" s="2"/>
      <c r="E4" s="2"/>
      <c r="F4" s="2"/>
    </row>
    <row r="5" spans="1:17" ht="21" customHeight="1" x14ac:dyDescent="0.4">
      <c r="A5" s="2"/>
      <c r="B5" s="18" t="s">
        <v>9</v>
      </c>
      <c r="C5" s="28">
        <v>5000</v>
      </c>
      <c r="D5" s="109" t="s">
        <v>24</v>
      </c>
      <c r="E5" s="109"/>
      <c r="F5" s="109"/>
      <c r="G5" s="109"/>
      <c r="I5" s="111" t="s">
        <v>42</v>
      </c>
      <c r="J5" s="112"/>
      <c r="K5" s="112"/>
      <c r="L5" s="112"/>
      <c r="M5" s="112"/>
      <c r="N5" s="112"/>
      <c r="O5" s="112"/>
      <c r="P5" s="112"/>
      <c r="Q5" s="113"/>
    </row>
    <row r="6" spans="1:17" ht="21" customHeight="1" x14ac:dyDescent="0.35">
      <c r="A6" s="2"/>
      <c r="B6" s="18" t="s">
        <v>8</v>
      </c>
      <c r="C6" s="54">
        <f>C5/1.2</f>
        <v>4166.666666666667</v>
      </c>
      <c r="D6" s="110" t="s">
        <v>17</v>
      </c>
      <c r="E6" s="110"/>
      <c r="F6" s="110"/>
      <c r="G6" s="110"/>
      <c r="I6" s="114" t="s">
        <v>40</v>
      </c>
      <c r="J6" s="115"/>
      <c r="K6" s="115"/>
      <c r="L6" s="115"/>
      <c r="M6" s="115"/>
      <c r="N6" s="115"/>
      <c r="O6" s="115"/>
      <c r="P6" s="115"/>
      <c r="Q6" s="116"/>
    </row>
    <row r="7" spans="1:17" ht="21" customHeight="1" x14ac:dyDescent="0.4">
      <c r="A7" s="2"/>
      <c r="B7" s="18" t="s">
        <v>10</v>
      </c>
      <c r="C7" s="54">
        <f>C6*0.2</f>
        <v>833.33333333333348</v>
      </c>
      <c r="I7" s="117" t="s">
        <v>43</v>
      </c>
      <c r="J7" s="118"/>
      <c r="K7" s="118"/>
      <c r="L7" s="118"/>
      <c r="M7" s="118"/>
      <c r="N7" s="118"/>
      <c r="O7" s="118"/>
      <c r="P7" s="118"/>
      <c r="Q7" s="119"/>
    </row>
    <row r="8" spans="1:17" ht="21" customHeight="1" x14ac:dyDescent="0.35">
      <c r="A8" s="2"/>
      <c r="B8" s="29" t="s">
        <v>0</v>
      </c>
      <c r="C8" s="30">
        <f>C6*0.7</f>
        <v>2916.6666666666665</v>
      </c>
      <c r="D8" s="2"/>
      <c r="E8" s="2"/>
      <c r="F8" s="2"/>
      <c r="I8" s="120" t="s">
        <v>41</v>
      </c>
      <c r="J8" s="121"/>
      <c r="K8" s="121"/>
      <c r="L8" s="121"/>
      <c r="M8" s="121"/>
      <c r="N8" s="121"/>
      <c r="O8" s="121"/>
      <c r="P8" s="121"/>
      <c r="Q8" s="122"/>
    </row>
    <row r="9" spans="1:17" ht="21" customHeight="1" thickBot="1" x14ac:dyDescent="0.4">
      <c r="A9" s="2"/>
      <c r="B9" s="31" t="s">
        <v>1</v>
      </c>
      <c r="C9" s="32">
        <f>C8*0.2</f>
        <v>583.33333333333337</v>
      </c>
      <c r="D9" s="110" t="s">
        <v>16</v>
      </c>
      <c r="E9" s="110"/>
      <c r="F9" s="110"/>
      <c r="G9" s="110"/>
      <c r="I9" s="56"/>
      <c r="J9" s="57"/>
      <c r="K9" s="57"/>
      <c r="L9" s="57"/>
      <c r="M9" s="57"/>
      <c r="N9" s="57"/>
      <c r="O9" s="57"/>
      <c r="P9" s="57"/>
      <c r="Q9" s="58"/>
    </row>
    <row r="10" spans="1:17" ht="21" customHeight="1" x14ac:dyDescent="0.35">
      <c r="A10" s="2"/>
      <c r="B10" s="33" t="s">
        <v>2</v>
      </c>
      <c r="C10" s="37">
        <f>(C6*0.3)+(C7*0.3)</f>
        <v>1500</v>
      </c>
      <c r="D10" s="110" t="s">
        <v>18</v>
      </c>
      <c r="E10" s="110"/>
      <c r="F10" s="110"/>
      <c r="G10" s="110"/>
    </row>
    <row r="11" spans="1:17" x14ac:dyDescent="0.3">
      <c r="A11" s="2"/>
      <c r="B11" s="2"/>
      <c r="C11" s="3"/>
      <c r="D11" s="2"/>
      <c r="E11" s="2"/>
      <c r="F11" s="2"/>
    </row>
    <row r="12" spans="1:17" x14ac:dyDescent="0.3">
      <c r="A12" s="2"/>
      <c r="B12" s="2"/>
      <c r="C12" s="3"/>
      <c r="D12" s="2"/>
      <c r="E12" s="2"/>
      <c r="F12" s="2"/>
    </row>
    <row r="13" spans="1:17" ht="17.399999999999999" x14ac:dyDescent="0.35">
      <c r="A13" s="45" t="s">
        <v>32</v>
      </c>
      <c r="B13" s="44">
        <f>C6</f>
        <v>4166.666666666667</v>
      </c>
      <c r="C13" s="3" t="s">
        <v>31</v>
      </c>
      <c r="D13" s="44">
        <f>C8</f>
        <v>2916.6666666666665</v>
      </c>
      <c r="E13" s="2" t="s">
        <v>29</v>
      </c>
      <c r="F13" s="42"/>
      <c r="G13" s="43"/>
    </row>
    <row r="14" spans="1:17" ht="15.6" x14ac:dyDescent="0.3">
      <c r="A14" s="2"/>
      <c r="B14" s="44">
        <f>C7</f>
        <v>833.33333333333348</v>
      </c>
      <c r="C14" s="3" t="s">
        <v>28</v>
      </c>
      <c r="D14" s="44">
        <f>C9</f>
        <v>583.33333333333337</v>
      </c>
      <c r="E14" s="2" t="s">
        <v>30</v>
      </c>
      <c r="F14" s="42"/>
      <c r="G14" s="43"/>
    </row>
    <row r="15" spans="1:17" x14ac:dyDescent="0.3">
      <c r="A15" s="2"/>
      <c r="B15" s="2"/>
      <c r="C15" s="3"/>
      <c r="D15" s="2"/>
      <c r="E15" s="2"/>
      <c r="F15" s="2"/>
      <c r="I15" t="s">
        <v>39</v>
      </c>
    </row>
    <row r="16" spans="1:17" x14ac:dyDescent="0.3">
      <c r="A16" s="2"/>
      <c r="B16" s="2"/>
      <c r="C16" s="3"/>
      <c r="D16" s="2"/>
      <c r="E16" s="2"/>
      <c r="F16" s="2"/>
    </row>
    <row r="17" spans="1:6" x14ac:dyDescent="0.3">
      <c r="A17" s="2"/>
      <c r="B17" s="2"/>
      <c r="C17" s="3"/>
      <c r="D17" s="2"/>
      <c r="E17" s="2"/>
      <c r="F17" s="2"/>
    </row>
    <row r="18" spans="1:6" ht="19.8" x14ac:dyDescent="0.4">
      <c r="A18" s="2"/>
      <c r="B18" s="124" t="s">
        <v>33</v>
      </c>
      <c r="C18" s="124"/>
      <c r="D18" s="124"/>
      <c r="E18" s="124"/>
      <c r="F18" s="2"/>
    </row>
    <row r="19" spans="1:6" x14ac:dyDescent="0.3">
      <c r="A19" s="2"/>
      <c r="B19" s="2"/>
      <c r="C19" s="3"/>
      <c r="D19" s="2"/>
      <c r="E19" s="2"/>
      <c r="F19" s="2"/>
    </row>
    <row r="20" spans="1:6" s="1" customFormat="1" ht="15.6" x14ac:dyDescent="0.3">
      <c r="A20" s="8"/>
      <c r="B20" s="46" t="s">
        <v>3</v>
      </c>
      <c r="C20" s="47"/>
      <c r="D20" s="34">
        <f>C8</f>
        <v>2916.6666666666665</v>
      </c>
      <c r="E20" s="24"/>
      <c r="F20" s="8"/>
    </row>
    <row r="21" spans="1:6" s="1" customFormat="1" ht="15.6" x14ac:dyDescent="0.3">
      <c r="A21" s="8"/>
      <c r="B21" s="20" t="s">
        <v>5</v>
      </c>
      <c r="C21" s="10"/>
      <c r="D21" s="35">
        <f>C9</f>
        <v>583.33333333333337</v>
      </c>
      <c r="E21" s="12"/>
      <c r="F21" s="8"/>
    </row>
    <row r="22" spans="1:6" s="1" customFormat="1" ht="15.6" x14ac:dyDescent="0.3">
      <c r="A22" s="8"/>
      <c r="B22" s="20" t="s">
        <v>11</v>
      </c>
      <c r="C22" s="10"/>
      <c r="D22" s="35">
        <f>C10</f>
        <v>1500</v>
      </c>
      <c r="E22" s="12"/>
      <c r="F22" s="8"/>
    </row>
    <row r="23" spans="1:6" s="1" customFormat="1" ht="16.2" thickBot="1" x14ac:dyDescent="0.35">
      <c r="A23" s="8"/>
      <c r="B23" s="21"/>
      <c r="C23" s="23" t="s">
        <v>4</v>
      </c>
      <c r="D23" s="27"/>
      <c r="E23" s="36">
        <f>D20+D21+D22</f>
        <v>5000</v>
      </c>
      <c r="F23" s="8"/>
    </row>
    <row r="24" spans="1:6" s="1" customFormat="1" ht="3.75" customHeight="1" x14ac:dyDescent="0.3">
      <c r="A24" s="8"/>
      <c r="B24" s="13"/>
      <c r="C24" s="14"/>
      <c r="D24" s="15"/>
      <c r="E24" s="12"/>
      <c r="F24" s="8"/>
    </row>
    <row r="25" spans="1:6" s="1" customFormat="1" ht="15.6" x14ac:dyDescent="0.3">
      <c r="A25" s="8"/>
      <c r="B25" s="20" t="s">
        <v>12</v>
      </c>
      <c r="C25" s="13"/>
      <c r="D25" s="35">
        <f>C10</f>
        <v>1500</v>
      </c>
      <c r="E25" s="12"/>
      <c r="F25" s="8"/>
    </row>
    <row r="26" spans="1:6" s="1" customFormat="1" ht="15.6" x14ac:dyDescent="0.3">
      <c r="A26" s="8"/>
      <c r="B26" s="15" t="s">
        <v>13</v>
      </c>
      <c r="C26" s="13"/>
      <c r="D26" s="11"/>
      <c r="E26" s="12"/>
      <c r="F26" s="8"/>
    </row>
    <row r="27" spans="1:6" s="1" customFormat="1" ht="15.6" x14ac:dyDescent="0.3">
      <c r="A27" s="8"/>
      <c r="B27" s="15"/>
      <c r="C27" s="9" t="s">
        <v>6</v>
      </c>
      <c r="D27" s="15"/>
      <c r="E27" s="36">
        <f>C10</f>
        <v>1500</v>
      </c>
      <c r="F27" s="8"/>
    </row>
    <row r="28" spans="1:6" s="1" customFormat="1" ht="16.2" thickBot="1" x14ac:dyDescent="0.35">
      <c r="A28" s="8"/>
      <c r="B28" s="22"/>
      <c r="C28" s="16" t="s">
        <v>14</v>
      </c>
      <c r="D28" s="25"/>
      <c r="E28" s="26"/>
      <c r="F28" s="8"/>
    </row>
    <row r="29" spans="1:6" x14ac:dyDescent="0.3">
      <c r="A29" s="2"/>
      <c r="B29" s="2"/>
      <c r="C29" s="3"/>
      <c r="D29" s="2"/>
      <c r="E29" s="2"/>
      <c r="F29" s="2"/>
    </row>
    <row r="30" spans="1:6" x14ac:dyDescent="0.3">
      <c r="A30" s="107" t="s">
        <v>15</v>
      </c>
      <c r="B30" s="108"/>
      <c r="C30" s="108"/>
      <c r="D30" s="108"/>
      <c r="E30" s="108"/>
      <c r="F30" s="108"/>
    </row>
    <row r="31" spans="1:6" x14ac:dyDescent="0.3">
      <c r="A31" s="108"/>
      <c r="B31" s="108"/>
      <c r="C31" s="108"/>
      <c r="D31" s="108"/>
      <c r="E31" s="108"/>
      <c r="F31" s="108"/>
    </row>
    <row r="32" spans="1:6" x14ac:dyDescent="0.3">
      <c r="A32" s="108"/>
      <c r="B32" s="108"/>
      <c r="C32" s="108"/>
      <c r="D32" s="108"/>
      <c r="E32" s="108"/>
      <c r="F32" s="108"/>
    </row>
    <row r="33" spans="1:7" x14ac:dyDescent="0.3">
      <c r="A33" s="108"/>
      <c r="B33" s="108"/>
      <c r="C33" s="108"/>
      <c r="D33" s="108"/>
      <c r="E33" s="108"/>
      <c r="F33" s="108"/>
    </row>
    <row r="34" spans="1:7" x14ac:dyDescent="0.3">
      <c r="A34" s="108"/>
      <c r="B34" s="108"/>
      <c r="C34" s="108"/>
      <c r="D34" s="108"/>
      <c r="E34" s="108"/>
      <c r="F34" s="108"/>
    </row>
    <row r="35" spans="1:7" x14ac:dyDescent="0.3">
      <c r="A35" s="108"/>
      <c r="B35" s="108"/>
      <c r="C35" s="108"/>
      <c r="D35" s="108"/>
      <c r="E35" s="108"/>
      <c r="F35" s="108"/>
    </row>
    <row r="36" spans="1:7" x14ac:dyDescent="0.3">
      <c r="A36" s="108"/>
      <c r="B36" s="108"/>
      <c r="C36" s="108"/>
      <c r="D36" s="108"/>
      <c r="E36" s="108"/>
      <c r="F36" s="108"/>
    </row>
    <row r="37" spans="1:7" x14ac:dyDescent="0.3">
      <c r="A37" s="108"/>
      <c r="B37" s="108"/>
      <c r="C37" s="108"/>
      <c r="D37" s="108"/>
      <c r="E37" s="108"/>
      <c r="F37" s="108"/>
    </row>
    <row r="38" spans="1:7" x14ac:dyDescent="0.3">
      <c r="A38" s="108"/>
      <c r="B38" s="108"/>
      <c r="C38" s="108"/>
      <c r="D38" s="108"/>
      <c r="E38" s="108"/>
      <c r="F38" s="108"/>
    </row>
    <row r="39" spans="1:7" x14ac:dyDescent="0.3">
      <c r="A39" s="108"/>
      <c r="B39" s="108"/>
      <c r="C39" s="108"/>
      <c r="D39" s="108"/>
      <c r="E39" s="108"/>
      <c r="F39" s="108"/>
    </row>
    <row r="40" spans="1:7" x14ac:dyDescent="0.3">
      <c r="A40" s="108"/>
      <c r="B40" s="108"/>
      <c r="C40" s="108"/>
      <c r="D40" s="108"/>
      <c r="E40" s="108"/>
      <c r="F40" s="108"/>
    </row>
    <row r="41" spans="1:7" x14ac:dyDescent="0.3">
      <c r="A41" s="123"/>
      <c r="B41" s="123"/>
      <c r="C41" s="123"/>
      <c r="D41" s="123"/>
      <c r="E41" s="123"/>
      <c r="F41" s="123"/>
      <c r="G41" s="123"/>
    </row>
  </sheetData>
  <sheetProtection algorithmName="SHA-512" hashValue="Fx/nLqygtt1n3oB04QoxkoDySbj8y9LicXHi0hdk0+k9keysFkwZ8SBaFBNS/azjezebewf7wyBkowJ3wr2KXg==" saltValue="DAtjGhcQ+Bf6nNX2/ebXFA==" spinCount="100000" sheet="1" objects="1" scenarios="1"/>
  <protectedRanges>
    <protectedRange sqref="C5" name="Aralık1"/>
  </protectedRanges>
  <mergeCells count="13">
    <mergeCell ref="I5:Q5"/>
    <mergeCell ref="I6:Q6"/>
    <mergeCell ref="I7:Q7"/>
    <mergeCell ref="I8:Q8"/>
    <mergeCell ref="A41:G41"/>
    <mergeCell ref="B18:E18"/>
    <mergeCell ref="A1:G1"/>
    <mergeCell ref="A2:G3"/>
    <mergeCell ref="A30:F40"/>
    <mergeCell ref="D5:G5"/>
    <mergeCell ref="D6:G6"/>
    <mergeCell ref="D9:G9"/>
    <mergeCell ref="D10:G10"/>
  </mergeCells>
  <dataValidations disablePrompts="1" count="1">
    <dataValidation allowBlank="1" showInputMessage="1" showErrorMessage="1" error="Sadece Sarı Alan" prompt="dd" sqref="I12"/>
  </dataValidations>
  <hyperlinks>
    <hyperlink ref="I6" r:id="rId1"/>
    <hyperlink ref="I8" r:id="rId2"/>
  </hyperlinks>
  <pageMargins left="0.11811023622047245" right="0.11811023622047245" top="0.35433070866141736" bottom="0.35433070866141736" header="0.31496062992125984" footer="0.31496062992125984"/>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election activeCell="B28" sqref="B28:G28"/>
    </sheetView>
  </sheetViews>
  <sheetFormatPr defaultRowHeight="14.4" x14ac:dyDescent="0.3"/>
  <cols>
    <col min="1" max="1" width="3" customWidth="1"/>
    <col min="2" max="2" width="30.109375" customWidth="1"/>
    <col min="3" max="3" width="21.6640625" customWidth="1"/>
    <col min="4" max="4" width="18.109375" customWidth="1"/>
    <col min="5" max="5" width="17" customWidth="1"/>
  </cols>
  <sheetData>
    <row r="1" spans="1:17" ht="31.2" customHeight="1" x14ac:dyDescent="0.6">
      <c r="A1" s="105" t="s">
        <v>27</v>
      </c>
      <c r="B1" s="105"/>
      <c r="C1" s="105"/>
      <c r="D1" s="105"/>
      <c r="E1" s="105"/>
      <c r="F1" s="105"/>
      <c r="G1" s="105"/>
    </row>
    <row r="2" spans="1:17" ht="17.399999999999999" customHeight="1" x14ac:dyDescent="0.6">
      <c r="B2" s="17"/>
      <c r="C2" s="3"/>
      <c r="D2" s="2"/>
      <c r="E2" s="2"/>
      <c r="F2" s="2"/>
    </row>
    <row r="3" spans="1:17" ht="17.399999999999999" customHeight="1" x14ac:dyDescent="0.35">
      <c r="B3" s="39" t="s">
        <v>89</v>
      </c>
      <c r="C3" s="96">
        <v>2026</v>
      </c>
      <c r="D3" s="2"/>
      <c r="E3" s="2"/>
      <c r="F3" s="2"/>
    </row>
    <row r="4" spans="1:17" ht="18" x14ac:dyDescent="0.35">
      <c r="B4" s="39" t="s">
        <v>20</v>
      </c>
      <c r="C4" s="101">
        <f>VLOOKUP(C3,Tanımlar!A29:B35,2,0)</f>
        <v>46000</v>
      </c>
      <c r="D4" s="126" t="s">
        <v>91</v>
      </c>
      <c r="E4" s="126"/>
      <c r="F4" s="126"/>
      <c r="G4" s="126"/>
    </row>
    <row r="5" spans="1:17" ht="18" x14ac:dyDescent="0.35">
      <c r="B5" s="40" t="s">
        <v>19</v>
      </c>
      <c r="C5" s="49">
        <v>1</v>
      </c>
      <c r="D5" s="127" t="s">
        <v>26</v>
      </c>
      <c r="E5" s="127"/>
      <c r="F5" s="127"/>
      <c r="G5" s="127"/>
    </row>
    <row r="6" spans="1:17" ht="17.399999999999999" hidden="1" customHeight="1" x14ac:dyDescent="0.35">
      <c r="B6" s="38">
        <f>((C4*0.2)+C4)*C5</f>
        <v>55200</v>
      </c>
      <c r="C6" s="3"/>
      <c r="D6" s="2"/>
      <c r="E6" s="2"/>
      <c r="F6" s="2"/>
    </row>
    <row r="7" spans="1:17" ht="17.399999999999999" customHeight="1" x14ac:dyDescent="0.35">
      <c r="B7" s="48"/>
      <c r="C7" s="3"/>
      <c r="D7" s="2"/>
      <c r="E7" s="2"/>
      <c r="F7" s="2"/>
    </row>
    <row r="8" spans="1:17" ht="17.399999999999999" customHeight="1" x14ac:dyDescent="0.35">
      <c r="B8" s="48"/>
      <c r="C8" s="3"/>
      <c r="D8" s="2"/>
      <c r="E8" s="2"/>
      <c r="F8" s="2"/>
    </row>
    <row r="9" spans="1:17" ht="15" thickBot="1" x14ac:dyDescent="0.35">
      <c r="B9" s="2"/>
      <c r="C9" s="3"/>
      <c r="D9" s="2"/>
      <c r="E9" s="2"/>
      <c r="F9" s="2"/>
    </row>
    <row r="10" spans="1:17" ht="21" customHeight="1" thickBot="1" x14ac:dyDescent="0.45">
      <c r="B10" s="51" t="s">
        <v>21</v>
      </c>
      <c r="C10" s="50">
        <v>46000</v>
      </c>
      <c r="D10" s="125" t="s">
        <v>38</v>
      </c>
      <c r="E10" s="125"/>
      <c r="F10" s="125"/>
      <c r="G10" s="125"/>
    </row>
    <row r="11" spans="1:17" ht="0.75" customHeight="1" thickBot="1" x14ac:dyDescent="0.4">
      <c r="B11" s="18" t="s">
        <v>23</v>
      </c>
      <c r="C11" s="52">
        <f>C10/1.2</f>
        <v>38333.333333333336</v>
      </c>
      <c r="D11" s="4"/>
      <c r="E11" s="5"/>
      <c r="F11" s="2"/>
    </row>
    <row r="12" spans="1:17" ht="21" customHeight="1" x14ac:dyDescent="0.4">
      <c r="B12" s="41" t="s">
        <v>22</v>
      </c>
      <c r="C12" s="53">
        <f>IF(C10&lt;=B6,C10,B6)</f>
        <v>46000</v>
      </c>
      <c r="D12" s="4"/>
      <c r="E12" s="5"/>
      <c r="F12" s="2"/>
      <c r="I12" s="111" t="s">
        <v>42</v>
      </c>
      <c r="J12" s="112"/>
      <c r="K12" s="112"/>
      <c r="L12" s="112"/>
      <c r="M12" s="112"/>
      <c r="N12" s="112"/>
      <c r="O12" s="112"/>
      <c r="P12" s="112"/>
      <c r="Q12" s="113"/>
    </row>
    <row r="13" spans="1:17" ht="21" customHeight="1" x14ac:dyDescent="0.35">
      <c r="B13" s="18" t="s">
        <v>8</v>
      </c>
      <c r="C13" s="54">
        <f>C12/1.2</f>
        <v>38333.333333333336</v>
      </c>
      <c r="D13" s="129"/>
      <c r="E13" s="130"/>
      <c r="F13" s="130"/>
      <c r="I13" s="114" t="s">
        <v>40</v>
      </c>
      <c r="J13" s="115"/>
      <c r="K13" s="115"/>
      <c r="L13" s="115"/>
      <c r="M13" s="115"/>
      <c r="N13" s="115"/>
      <c r="O13" s="115"/>
      <c r="P13" s="115"/>
      <c r="Q13" s="116"/>
    </row>
    <row r="14" spans="1:17" ht="21" customHeight="1" x14ac:dyDescent="0.4">
      <c r="B14" s="18" t="s">
        <v>10</v>
      </c>
      <c r="C14" s="54">
        <f>C13*0.2</f>
        <v>7666.6666666666679</v>
      </c>
      <c r="I14" s="117" t="s">
        <v>43</v>
      </c>
      <c r="J14" s="118"/>
      <c r="K14" s="118"/>
      <c r="L14" s="118"/>
      <c r="M14" s="118"/>
      <c r="N14" s="118"/>
      <c r="O14" s="118"/>
      <c r="P14" s="118"/>
      <c r="Q14" s="119"/>
    </row>
    <row r="15" spans="1:17" ht="21" customHeight="1" x14ac:dyDescent="0.35">
      <c r="B15" s="33" t="s">
        <v>2</v>
      </c>
      <c r="C15" s="37">
        <f>(C11-C13)+(C11-C13)*0.2</f>
        <v>0</v>
      </c>
      <c r="I15" s="120" t="s">
        <v>41</v>
      </c>
      <c r="J15" s="121"/>
      <c r="K15" s="121"/>
      <c r="L15" s="121"/>
      <c r="M15" s="121"/>
      <c r="N15" s="121"/>
      <c r="O15" s="121"/>
      <c r="P15" s="121"/>
      <c r="Q15" s="122"/>
    </row>
    <row r="16" spans="1:17" ht="15" thickBot="1" x14ac:dyDescent="0.35">
      <c r="B16" s="2"/>
      <c r="C16" s="3"/>
      <c r="D16" s="2"/>
      <c r="E16" s="2"/>
      <c r="F16" s="2"/>
      <c r="I16" s="56"/>
      <c r="J16" s="57"/>
      <c r="K16" s="57"/>
      <c r="L16" s="57"/>
      <c r="M16" s="57"/>
      <c r="N16" s="57"/>
      <c r="O16" s="57"/>
      <c r="P16" s="57"/>
      <c r="Q16" s="58"/>
    </row>
    <row r="17" spans="1:7" ht="15" thickBot="1" x14ac:dyDescent="0.35">
      <c r="B17" s="6"/>
      <c r="C17" s="7"/>
      <c r="D17" s="2"/>
      <c r="E17" s="2"/>
      <c r="F17" s="2"/>
    </row>
    <row r="18" spans="1:7" s="1" customFormat="1" ht="15.6" x14ac:dyDescent="0.3">
      <c r="B18" s="19" t="s">
        <v>3</v>
      </c>
      <c r="C18" s="10"/>
      <c r="D18" s="34">
        <f>C13</f>
        <v>38333.333333333336</v>
      </c>
      <c r="E18" s="24"/>
      <c r="F18" s="8"/>
    </row>
    <row r="19" spans="1:7" s="1" customFormat="1" ht="15.6" x14ac:dyDescent="0.3">
      <c r="B19" s="20" t="s">
        <v>5</v>
      </c>
      <c r="C19" s="10"/>
      <c r="D19" s="35">
        <f>C14</f>
        <v>7666.6666666666679</v>
      </c>
      <c r="E19" s="12"/>
      <c r="F19" s="8"/>
    </row>
    <row r="20" spans="1:7" s="1" customFormat="1" ht="15.6" x14ac:dyDescent="0.3">
      <c r="B20" s="20" t="s">
        <v>11</v>
      </c>
      <c r="C20" s="10"/>
      <c r="D20" s="35">
        <f>C15</f>
        <v>0</v>
      </c>
      <c r="E20" s="12"/>
      <c r="F20" s="8"/>
    </row>
    <row r="21" spans="1:7" s="1" customFormat="1" ht="16.2" thickBot="1" x14ac:dyDescent="0.35">
      <c r="B21" s="21"/>
      <c r="C21" s="23" t="s">
        <v>4</v>
      </c>
      <c r="D21" s="27"/>
      <c r="E21" s="36">
        <f>D18+D19+D20</f>
        <v>46000</v>
      </c>
      <c r="F21" s="8"/>
    </row>
    <row r="22" spans="1:7" s="1" customFormat="1" ht="3.75" customHeight="1" x14ac:dyDescent="0.3">
      <c r="B22" s="13"/>
      <c r="C22" s="14"/>
      <c r="D22" s="15"/>
      <c r="E22" s="12"/>
      <c r="F22" s="8"/>
    </row>
    <row r="23" spans="1:7" s="1" customFormat="1" ht="15.6" x14ac:dyDescent="0.3">
      <c r="B23" s="20" t="s">
        <v>12</v>
      </c>
      <c r="C23" s="13"/>
      <c r="D23" s="35">
        <f>C15</f>
        <v>0</v>
      </c>
      <c r="E23" s="12"/>
      <c r="F23" s="8"/>
    </row>
    <row r="24" spans="1:7" s="1" customFormat="1" ht="15.6" x14ac:dyDescent="0.3">
      <c r="B24" s="15" t="s">
        <v>13</v>
      </c>
      <c r="C24" s="13"/>
      <c r="D24" s="11"/>
      <c r="E24" s="12"/>
      <c r="F24" s="8"/>
    </row>
    <row r="25" spans="1:7" s="1" customFormat="1" ht="15.6" x14ac:dyDescent="0.3">
      <c r="B25" s="15"/>
      <c r="C25" s="9" t="s">
        <v>6</v>
      </c>
      <c r="D25" s="15"/>
      <c r="E25" s="36">
        <f>C15</f>
        <v>0</v>
      </c>
      <c r="F25" s="8"/>
    </row>
    <row r="26" spans="1:7" s="1" customFormat="1" ht="16.2" thickBot="1" x14ac:dyDescent="0.35">
      <c r="B26" s="22"/>
      <c r="C26" s="16" t="s">
        <v>14</v>
      </c>
      <c r="D26" s="25"/>
      <c r="E26" s="26"/>
      <c r="F26" s="8"/>
    </row>
    <row r="27" spans="1:7" s="1" customFormat="1" ht="15.6" x14ac:dyDescent="0.3">
      <c r="B27" s="10"/>
      <c r="C27" s="10"/>
      <c r="D27" s="10"/>
      <c r="E27" s="10"/>
      <c r="F27" s="8"/>
    </row>
    <row r="28" spans="1:7" s="1" customFormat="1" ht="19.8" x14ac:dyDescent="0.4">
      <c r="B28" s="128" t="s">
        <v>37</v>
      </c>
      <c r="C28" s="128"/>
      <c r="D28" s="128"/>
      <c r="E28" s="128"/>
      <c r="F28" s="128"/>
      <c r="G28" s="128"/>
    </row>
    <row r="29" spans="1:7" ht="17.399999999999999" x14ac:dyDescent="0.35">
      <c r="A29" s="45"/>
      <c r="B29" s="44">
        <f>C11</f>
        <v>38333.333333333336</v>
      </c>
      <c r="C29" s="3" t="s">
        <v>35</v>
      </c>
      <c r="D29" s="44">
        <f>C13</f>
        <v>38333.333333333336</v>
      </c>
      <c r="E29" s="2" t="s">
        <v>29</v>
      </c>
      <c r="F29" s="42"/>
      <c r="G29" s="43"/>
    </row>
    <row r="30" spans="1:7" ht="15.6" x14ac:dyDescent="0.3">
      <c r="A30" s="2"/>
      <c r="B30" s="44">
        <f>C10-C11</f>
        <v>7666.6666666666642</v>
      </c>
      <c r="C30" s="3" t="s">
        <v>36</v>
      </c>
      <c r="D30" s="44">
        <f>C14</f>
        <v>7666.6666666666679</v>
      </c>
      <c r="E30" s="2" t="s">
        <v>30</v>
      </c>
      <c r="F30" s="42"/>
      <c r="G30" s="43"/>
    </row>
    <row r="31" spans="1:7" s="1" customFormat="1" ht="15.6" x14ac:dyDescent="0.3">
      <c r="B31" s="10"/>
      <c r="C31" s="10"/>
      <c r="D31" s="10"/>
      <c r="E31" s="10"/>
      <c r="F31" s="8"/>
    </row>
    <row r="32" spans="1:7" ht="18" x14ac:dyDescent="0.35">
      <c r="B32" s="131" t="s">
        <v>25</v>
      </c>
      <c r="C32" s="131"/>
      <c r="D32" s="131"/>
      <c r="E32" s="131"/>
      <c r="F32" s="131"/>
      <c r="G32" s="131"/>
    </row>
    <row r="33" spans="2:6" x14ac:dyDescent="0.3">
      <c r="B33" s="107" t="s">
        <v>110</v>
      </c>
      <c r="C33" s="108"/>
      <c r="D33" s="108"/>
      <c r="E33" s="108"/>
      <c r="F33" s="108"/>
    </row>
    <row r="34" spans="2:6" x14ac:dyDescent="0.3">
      <c r="B34" s="108"/>
      <c r="C34" s="108"/>
      <c r="D34" s="108"/>
      <c r="E34" s="108"/>
      <c r="F34" s="108"/>
    </row>
    <row r="35" spans="2:6" x14ac:dyDescent="0.3">
      <c r="B35" s="108"/>
      <c r="C35" s="108"/>
      <c r="D35" s="108"/>
      <c r="E35" s="108"/>
      <c r="F35" s="108"/>
    </row>
    <row r="36" spans="2:6" x14ac:dyDescent="0.3">
      <c r="B36" s="108"/>
      <c r="C36" s="108"/>
      <c r="D36" s="108"/>
      <c r="E36" s="108"/>
      <c r="F36" s="108"/>
    </row>
    <row r="37" spans="2:6" x14ac:dyDescent="0.3">
      <c r="B37" s="108"/>
      <c r="C37" s="108"/>
      <c r="D37" s="108"/>
      <c r="E37" s="108"/>
      <c r="F37" s="108"/>
    </row>
    <row r="38" spans="2:6" x14ac:dyDescent="0.3">
      <c r="B38" s="108"/>
      <c r="C38" s="108"/>
      <c r="D38" s="108"/>
      <c r="E38" s="108"/>
      <c r="F38" s="108"/>
    </row>
    <row r="39" spans="2:6" x14ac:dyDescent="0.3">
      <c r="B39" s="108"/>
      <c r="C39" s="108"/>
      <c r="D39" s="108"/>
      <c r="E39" s="108"/>
      <c r="F39" s="108"/>
    </row>
    <row r="40" spans="2:6" x14ac:dyDescent="0.3">
      <c r="B40" s="108"/>
      <c r="C40" s="108"/>
      <c r="D40" s="108"/>
      <c r="E40" s="108"/>
      <c r="F40" s="108"/>
    </row>
    <row r="41" spans="2:6" x14ac:dyDescent="0.3">
      <c r="B41" s="108"/>
      <c r="C41" s="108"/>
      <c r="D41" s="108"/>
      <c r="E41" s="108"/>
      <c r="F41" s="108"/>
    </row>
    <row r="42" spans="2:6" x14ac:dyDescent="0.3">
      <c r="B42" s="108"/>
      <c r="C42" s="108"/>
      <c r="D42" s="108"/>
      <c r="E42" s="108"/>
      <c r="F42" s="108"/>
    </row>
    <row r="43" spans="2:6" ht="79.95" customHeight="1" x14ac:dyDescent="0.3">
      <c r="B43" s="108"/>
      <c r="C43" s="108"/>
      <c r="D43" s="108"/>
      <c r="E43" s="108"/>
      <c r="F43" s="108"/>
    </row>
  </sheetData>
  <sheetProtection algorithmName="SHA-512" hashValue="CoaK5zWmrh0M85SrJYpBo0O8mExoSdZD+za93v4aTqaQeK1OwKjLdObQdPWgwHqYKlXTKRUBrIgDph7CHWo7AA==" saltValue="yPp5CJP1IT+CoWNE/+Ydig==" spinCount="100000" sheet="1" objects="1" scenarios="1"/>
  <protectedRanges>
    <protectedRange sqref="C3" name="Aralık4"/>
    <protectedRange sqref="C10" name="Aralık3"/>
    <protectedRange sqref="C5" name="Aralık2"/>
  </protectedRanges>
  <mergeCells count="12">
    <mergeCell ref="I13:Q13"/>
    <mergeCell ref="I14:Q14"/>
    <mergeCell ref="I15:Q15"/>
    <mergeCell ref="I12:Q12"/>
    <mergeCell ref="B33:F43"/>
    <mergeCell ref="B32:G32"/>
    <mergeCell ref="D10:G10"/>
    <mergeCell ref="D4:G4"/>
    <mergeCell ref="D5:G5"/>
    <mergeCell ref="A1:G1"/>
    <mergeCell ref="B28:G28"/>
    <mergeCell ref="D13:F13"/>
  </mergeCells>
  <hyperlinks>
    <hyperlink ref="I13" r:id="rId1"/>
    <hyperlink ref="I15" r:id="rId2"/>
  </hyperlinks>
  <pageMargins left="0.11811023622047245" right="0.11811023622047245" top="0.35433070866141736" bottom="0.35433070866141736" header="0.31496062992125984" footer="0.31496062992125984"/>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8"/>
  <sheetViews>
    <sheetView zoomScaleNormal="100" workbookViewId="0">
      <selection activeCell="C17" sqref="C17"/>
    </sheetView>
  </sheetViews>
  <sheetFormatPr defaultRowHeight="14.4" x14ac:dyDescent="0.3"/>
  <cols>
    <col min="1" max="1" width="29.6640625" customWidth="1"/>
    <col min="2" max="2" width="9.44140625" customWidth="1"/>
    <col min="3" max="3" width="26.5546875" customWidth="1"/>
    <col min="4" max="4" width="23.6640625" customWidth="1"/>
    <col min="5" max="5" width="23.88671875" customWidth="1"/>
    <col min="6" max="6" width="15.109375" customWidth="1"/>
    <col min="7" max="7" width="20.5546875" customWidth="1"/>
    <col min="8" max="8" width="17.88671875" style="61" customWidth="1"/>
    <col min="9" max="10" width="18.5546875" customWidth="1"/>
    <col min="11" max="11" width="19.44140625" customWidth="1"/>
    <col min="12" max="12" width="18.33203125" customWidth="1"/>
  </cols>
  <sheetData>
    <row r="1" spans="1:15" ht="31.2" customHeight="1" x14ac:dyDescent="0.6">
      <c r="A1" s="132" t="s">
        <v>85</v>
      </c>
      <c r="B1" s="133"/>
      <c r="C1" s="133"/>
      <c r="D1" s="133"/>
      <c r="E1" s="133"/>
      <c r="F1" s="134"/>
    </row>
    <row r="2" spans="1:15" ht="43.95" customHeight="1" x14ac:dyDescent="0.35">
      <c r="A2" s="60"/>
      <c r="B2" s="137" t="s">
        <v>48</v>
      </c>
      <c r="C2" s="138"/>
      <c r="D2" s="139"/>
      <c r="E2" s="147" t="s">
        <v>46</v>
      </c>
      <c r="F2" s="148"/>
    </row>
    <row r="3" spans="1:15" ht="17.399999999999999" customHeight="1" x14ac:dyDescent="0.3">
      <c r="A3" s="74" t="s">
        <v>47</v>
      </c>
      <c r="B3" s="140" t="s">
        <v>44</v>
      </c>
      <c r="C3" s="141"/>
      <c r="D3" s="74" t="s">
        <v>45</v>
      </c>
      <c r="E3" s="74" t="s">
        <v>45</v>
      </c>
      <c r="F3" s="65"/>
    </row>
    <row r="4" spans="1:15" ht="17.399999999999999" customHeight="1" x14ac:dyDescent="0.3">
      <c r="A4" s="74">
        <f>B6</f>
        <v>2026</v>
      </c>
      <c r="B4" s="142">
        <f>VLOOKUP($A$4,Tanımlar!$A$2:$D$11,2,0)</f>
        <v>1200000</v>
      </c>
      <c r="C4" s="142"/>
      <c r="D4" s="59">
        <f>VLOOKUP($A$4,Tanımlar!$A$2:$D$11,3,0)</f>
        <v>1380000</v>
      </c>
      <c r="E4" s="59">
        <f>VLOOKUP($A$4,Tanımlar!$A$2:$D$11,4,0)</f>
        <v>2600000</v>
      </c>
      <c r="F4" s="72"/>
    </row>
    <row r="5" spans="1:15" ht="20.399999999999999" customHeight="1" x14ac:dyDescent="0.6">
      <c r="A5" s="17"/>
      <c r="B5" s="17"/>
      <c r="C5" s="3"/>
      <c r="D5" s="2"/>
      <c r="E5" s="2"/>
      <c r="F5" s="2"/>
    </row>
    <row r="6" spans="1:15" ht="17.399999999999999" customHeight="1" x14ac:dyDescent="0.35">
      <c r="A6" s="60" t="s">
        <v>56</v>
      </c>
      <c r="B6" s="70">
        <v>2026</v>
      </c>
      <c r="C6" s="144" t="s">
        <v>57</v>
      </c>
      <c r="D6" s="145"/>
      <c r="E6" s="146"/>
    </row>
    <row r="7" spans="1:15" ht="17.399999999999999" customHeight="1" thickBot="1" x14ac:dyDescent="0.4">
      <c r="A7" s="60" t="s">
        <v>64</v>
      </c>
      <c r="B7" s="78">
        <v>1</v>
      </c>
      <c r="C7" s="143" t="s">
        <v>65</v>
      </c>
      <c r="D7" s="143"/>
      <c r="E7" s="143"/>
    </row>
    <row r="8" spans="1:15" ht="17.399999999999999" customHeight="1" thickBot="1" x14ac:dyDescent="0.4">
      <c r="A8" s="66" t="s">
        <v>52</v>
      </c>
      <c r="B8" s="73">
        <v>80</v>
      </c>
      <c r="C8" s="144" t="s">
        <v>55</v>
      </c>
      <c r="D8" s="145"/>
      <c r="E8" s="146"/>
    </row>
    <row r="9" spans="1:15" ht="10.199999999999999" customHeight="1" thickBot="1" x14ac:dyDescent="0.35"/>
    <row r="10" spans="1:15" ht="21.6" customHeight="1" x14ac:dyDescent="0.6">
      <c r="A10" s="17"/>
      <c r="B10" s="17"/>
      <c r="C10" s="3"/>
      <c r="D10" s="2"/>
      <c r="E10" s="2"/>
      <c r="F10" s="2"/>
      <c r="H10" s="111" t="s">
        <v>42</v>
      </c>
      <c r="I10" s="112"/>
      <c r="J10" s="112"/>
      <c r="K10" s="112"/>
      <c r="L10" s="112"/>
      <c r="M10" s="112"/>
      <c r="N10" s="112"/>
      <c r="O10" s="113"/>
    </row>
    <row r="11" spans="1:15" ht="18.600000000000001" thickBot="1" x14ac:dyDescent="0.4">
      <c r="A11" s="2"/>
      <c r="B11" s="2"/>
      <c r="C11" s="3"/>
      <c r="D11" s="2"/>
      <c r="E11" s="2"/>
      <c r="F11" s="2"/>
      <c r="H11" s="114" t="s">
        <v>40</v>
      </c>
      <c r="I11" s="115"/>
      <c r="J11" s="115"/>
      <c r="K11" s="115"/>
      <c r="L11" s="115"/>
      <c r="M11" s="115"/>
      <c r="N11" s="115"/>
      <c r="O11" s="116"/>
    </row>
    <row r="12" spans="1:15" ht="21" customHeight="1" thickBot="1" x14ac:dyDescent="0.45">
      <c r="A12" s="152" t="s">
        <v>49</v>
      </c>
      <c r="B12" s="153"/>
      <c r="C12" s="71">
        <v>1200000</v>
      </c>
      <c r="D12" s="149" t="s">
        <v>83</v>
      </c>
      <c r="E12" s="125"/>
      <c r="F12" s="125"/>
      <c r="H12" s="117" t="s">
        <v>43</v>
      </c>
      <c r="I12" s="118"/>
      <c r="J12" s="118"/>
      <c r="K12" s="118"/>
      <c r="L12" s="118"/>
      <c r="M12" s="118"/>
      <c r="N12" s="118"/>
      <c r="O12" s="119"/>
    </row>
    <row r="13" spans="1:15" ht="0.75" customHeight="1" x14ac:dyDescent="0.35">
      <c r="A13" s="18" t="s">
        <v>23</v>
      </c>
      <c r="B13" s="18"/>
      <c r="C13" s="52">
        <f>C12/1.2</f>
        <v>1000000</v>
      </c>
      <c r="D13" s="4"/>
      <c r="E13" s="5"/>
      <c r="F13" s="2"/>
      <c r="H13" s="120" t="s">
        <v>41</v>
      </c>
      <c r="I13" s="121"/>
      <c r="J13" s="121"/>
      <c r="K13" s="121"/>
      <c r="L13" s="121"/>
      <c r="M13" s="121"/>
      <c r="N13" s="121"/>
      <c r="O13" s="122"/>
    </row>
    <row r="14" spans="1:15" ht="21" customHeight="1" x14ac:dyDescent="0.35">
      <c r="A14" s="154" t="s">
        <v>50</v>
      </c>
      <c r="B14" s="155"/>
      <c r="C14" s="53">
        <f>C12+C15</f>
        <v>2160000</v>
      </c>
      <c r="D14" s="149" t="s">
        <v>84</v>
      </c>
      <c r="E14" s="125"/>
      <c r="F14" s="125"/>
      <c r="H14" s="120" t="s">
        <v>41</v>
      </c>
      <c r="I14" s="121"/>
      <c r="J14" s="121"/>
      <c r="K14" s="121"/>
      <c r="L14" s="121"/>
      <c r="M14" s="121"/>
      <c r="N14" s="121"/>
      <c r="O14" s="122"/>
    </row>
    <row r="15" spans="1:15" ht="21" customHeight="1" thickBot="1" x14ac:dyDescent="0.4">
      <c r="A15" s="18" t="s">
        <v>51</v>
      </c>
      <c r="B15" s="69">
        <f>B8</f>
        <v>80</v>
      </c>
      <c r="C15" s="54">
        <f>(C12*B15)/100</f>
        <v>960000</v>
      </c>
      <c r="H15" s="93"/>
      <c r="I15" s="57"/>
      <c r="J15" s="57"/>
      <c r="K15" s="57"/>
      <c r="L15" s="57"/>
      <c r="M15" s="57"/>
      <c r="N15" s="57"/>
      <c r="O15" s="58"/>
    </row>
    <row r="16" spans="1:15" ht="21" customHeight="1" x14ac:dyDescent="0.35">
      <c r="A16" s="18" t="s">
        <v>10</v>
      </c>
      <c r="B16" s="69">
        <v>20</v>
      </c>
      <c r="C16" s="54">
        <f>(C14*B16)/100</f>
        <v>432000</v>
      </c>
    </row>
    <row r="17" spans="1:11" ht="21" customHeight="1" x14ac:dyDescent="0.35">
      <c r="A17" s="156" t="s">
        <v>53</v>
      </c>
      <c r="B17" s="157"/>
      <c r="C17" s="37">
        <f>C12+C15+C16</f>
        <v>2592000</v>
      </c>
    </row>
    <row r="18" spans="1:11" ht="21" customHeight="1" x14ac:dyDescent="0.35">
      <c r="A18" s="156" t="s">
        <v>54</v>
      </c>
      <c r="B18" s="157"/>
      <c r="C18" s="37">
        <f>C17</f>
        <v>2592000</v>
      </c>
    </row>
    <row r="19" spans="1:11" x14ac:dyDescent="0.3">
      <c r="A19" s="2"/>
      <c r="B19" s="2"/>
      <c r="C19" s="3"/>
      <c r="D19" s="2"/>
      <c r="E19" s="2"/>
      <c r="F19" s="2"/>
    </row>
    <row r="20" spans="1:11" ht="17.399999999999999" customHeight="1" x14ac:dyDescent="0.35">
      <c r="A20" s="158" t="s">
        <v>61</v>
      </c>
      <c r="B20" s="158"/>
      <c r="C20" s="158"/>
      <c r="D20" s="158"/>
      <c r="E20" s="158"/>
      <c r="F20" s="2"/>
    </row>
    <row r="21" spans="1:11" ht="17.399999999999999" customHeight="1" x14ac:dyDescent="0.3">
      <c r="F21" s="2"/>
    </row>
    <row r="22" spans="1:11" s="1" customFormat="1" ht="15.6" x14ac:dyDescent="0.3">
      <c r="A22" s="150" t="s">
        <v>92</v>
      </c>
      <c r="B22" s="151"/>
      <c r="C22" s="47"/>
      <c r="D22" s="34">
        <f>IF(C15+C16&lt;=B4,C15+C16,B4)</f>
        <v>1200000</v>
      </c>
      <c r="E22" s="24"/>
      <c r="F22" s="8"/>
      <c r="H22" s="80"/>
    </row>
    <row r="23" spans="1:11" s="1" customFormat="1" ht="18" x14ac:dyDescent="0.35">
      <c r="A23" s="76" t="s">
        <v>58</v>
      </c>
      <c r="B23" s="10"/>
      <c r="C23" s="10"/>
      <c r="D23" s="35">
        <f>C12</f>
        <v>1200000</v>
      </c>
      <c r="E23" s="12"/>
      <c r="F23" s="8"/>
      <c r="H23" s="80"/>
      <c r="K23" s="89"/>
    </row>
    <row r="24" spans="1:11" s="1" customFormat="1" ht="15.6" x14ac:dyDescent="0.3">
      <c r="A24" s="20" t="s">
        <v>11</v>
      </c>
      <c r="B24"/>
      <c r="C24" s="10"/>
      <c r="D24" s="35">
        <f>(C15+C16)-D22</f>
        <v>192000</v>
      </c>
      <c r="E24" s="12"/>
      <c r="F24" s="8"/>
      <c r="H24" s="80"/>
    </row>
    <row r="25" spans="1:11" s="1" customFormat="1" ht="15.6" x14ac:dyDescent="0.3">
      <c r="A25" s="20"/>
      <c r="B25" s="67"/>
      <c r="C25" s="10"/>
      <c r="D25" s="35"/>
      <c r="E25" s="12"/>
      <c r="F25" s="8"/>
    </row>
    <row r="26" spans="1:11" s="1" customFormat="1" ht="15.6" x14ac:dyDescent="0.3">
      <c r="A26" s="20"/>
      <c r="B26" s="10"/>
      <c r="C26" s="10"/>
      <c r="D26" s="35"/>
      <c r="E26" s="12"/>
      <c r="F26" s="8"/>
    </row>
    <row r="27" spans="1:11" s="1" customFormat="1" ht="16.2" thickBot="1" x14ac:dyDescent="0.35">
      <c r="A27" s="21"/>
      <c r="B27"/>
      <c r="C27" s="23" t="s">
        <v>4</v>
      </c>
      <c r="D27" s="27"/>
      <c r="E27" s="36">
        <f>D22+D23+D24</f>
        <v>2592000</v>
      </c>
      <c r="F27" s="8"/>
    </row>
    <row r="28" spans="1:11" s="1" customFormat="1" ht="15" customHeight="1" x14ac:dyDescent="0.3">
      <c r="A28" s="13"/>
      <c r="B28" s="75"/>
      <c r="C28" s="14"/>
      <c r="D28" s="15"/>
      <c r="E28" s="12"/>
      <c r="F28" s="8"/>
    </row>
    <row r="29" spans="1:11" s="1" customFormat="1" ht="15.6" x14ac:dyDescent="0.3">
      <c r="A29" s="20" t="s">
        <v>12</v>
      </c>
      <c r="B29" s="13"/>
      <c r="C29" s="13"/>
      <c r="D29" s="35">
        <f>D24</f>
        <v>192000</v>
      </c>
      <c r="E29" s="12"/>
      <c r="F29" s="8"/>
    </row>
    <row r="30" spans="1:11" s="1" customFormat="1" ht="15.6" x14ac:dyDescent="0.3">
      <c r="A30" s="15" t="s">
        <v>13</v>
      </c>
      <c r="B30"/>
      <c r="C30" s="13"/>
      <c r="D30" s="11"/>
      <c r="E30" s="12"/>
      <c r="F30" s="8"/>
    </row>
    <row r="31" spans="1:11" s="1" customFormat="1" ht="15.6" x14ac:dyDescent="0.3">
      <c r="A31" s="15"/>
      <c r="B31" s="67"/>
      <c r="C31" s="9" t="s">
        <v>6</v>
      </c>
      <c r="D31" s="15"/>
      <c r="E31" s="36">
        <f>D24</f>
        <v>192000</v>
      </c>
      <c r="F31" s="8"/>
    </row>
    <row r="32" spans="1:11" s="1" customFormat="1" ht="16.2" thickBot="1" x14ac:dyDescent="0.35">
      <c r="A32" s="22"/>
      <c r="B32" s="16"/>
      <c r="C32" s="16" t="s">
        <v>14</v>
      </c>
      <c r="D32" s="25"/>
      <c r="E32" s="26"/>
      <c r="F32" s="8"/>
    </row>
    <row r="33" spans="1:12" s="1" customFormat="1" ht="15.6" x14ac:dyDescent="0.3">
      <c r="A33" s="10"/>
      <c r="B33" s="10"/>
      <c r="C33" s="10"/>
      <c r="D33" s="10"/>
      <c r="E33" s="10"/>
      <c r="F33" s="8"/>
    </row>
    <row r="34" spans="1:12" ht="17.399999999999999" x14ac:dyDescent="0.35">
      <c r="A34" s="136" t="s">
        <v>62</v>
      </c>
      <c r="B34" s="136"/>
      <c r="C34" s="136"/>
      <c r="D34" s="136"/>
      <c r="E34" s="136"/>
    </row>
    <row r="35" spans="1:12" ht="17.399999999999999" hidden="1" customHeight="1" x14ac:dyDescent="0.3">
      <c r="F35" s="2"/>
      <c r="G35" s="1"/>
      <c r="H35" s="81" t="s">
        <v>67</v>
      </c>
      <c r="I35" s="79" t="s">
        <v>75</v>
      </c>
      <c r="J35" s="1"/>
      <c r="K35" s="1"/>
      <c r="L35" s="1"/>
    </row>
    <row r="36" spans="1:12" ht="34.5" hidden="1" customHeight="1" x14ac:dyDescent="0.3">
      <c r="F36" s="2"/>
      <c r="G36" s="1"/>
      <c r="H36" s="80">
        <f>VLOOKUP(B7,Tanımlar!A15:B26,2,0)</f>
        <v>3</v>
      </c>
      <c r="I36" s="82">
        <f>D23*0.2</f>
        <v>240000</v>
      </c>
      <c r="J36" s="1"/>
      <c r="K36" s="1"/>
      <c r="L36" s="1"/>
    </row>
    <row r="37" spans="1:12" ht="19.5" hidden="1" customHeight="1" x14ac:dyDescent="0.3">
      <c r="F37" s="2"/>
      <c r="G37" s="1"/>
      <c r="H37" s="85">
        <f>(D23*0.2)*(H36/12)</f>
        <v>60000</v>
      </c>
      <c r="I37" s="1"/>
      <c r="J37" s="1"/>
      <c r="K37" s="1"/>
      <c r="L37" s="1"/>
    </row>
    <row r="38" spans="1:12" ht="17.399999999999999" customHeight="1" x14ac:dyDescent="0.3">
      <c r="F38" s="2"/>
      <c r="G38" s="1"/>
      <c r="H38" s="81"/>
      <c r="I38" s="79"/>
      <c r="J38" s="1"/>
      <c r="K38" s="1"/>
      <c r="L38" s="1"/>
    </row>
    <row r="39" spans="1:12" s="1" customFormat="1" ht="15.6" x14ac:dyDescent="0.3">
      <c r="A39" s="46" t="s">
        <v>93</v>
      </c>
      <c r="B39" s="75"/>
      <c r="C39" s="47"/>
      <c r="D39" s="34">
        <f>IF(D23&lt;D4,H42,(D4/D23)*H42)</f>
        <v>60000</v>
      </c>
      <c r="E39" s="24"/>
      <c r="F39" s="8"/>
    </row>
    <row r="40" spans="1:12" s="1" customFormat="1" ht="15.6" x14ac:dyDescent="0.3">
      <c r="A40" s="20" t="s">
        <v>11</v>
      </c>
      <c r="B40" s="67"/>
      <c r="C40" s="10"/>
      <c r="D40" s="35">
        <f>H42-D39</f>
        <v>0</v>
      </c>
      <c r="E40" s="12"/>
      <c r="F40" s="8"/>
      <c r="H40" s="135" t="s">
        <v>86</v>
      </c>
      <c r="I40" s="135"/>
      <c r="J40" s="135"/>
      <c r="K40" s="135"/>
      <c r="L40" s="135"/>
    </row>
    <row r="41" spans="1:12" s="1" customFormat="1" ht="15.6" x14ac:dyDescent="0.3">
      <c r="A41" s="20"/>
      <c r="B41" s="67"/>
      <c r="C41" s="10"/>
      <c r="D41" s="35"/>
      <c r="E41" s="12"/>
      <c r="F41" s="8"/>
      <c r="G41" s="80"/>
      <c r="H41" s="91" t="s">
        <v>69</v>
      </c>
      <c r="I41" s="83" t="s">
        <v>70</v>
      </c>
      <c r="J41" s="83" t="s">
        <v>71</v>
      </c>
      <c r="K41" s="83" t="s">
        <v>72</v>
      </c>
      <c r="L41" s="83" t="s">
        <v>79</v>
      </c>
    </row>
    <row r="42" spans="1:12" s="1" customFormat="1" ht="16.2" thickBot="1" x14ac:dyDescent="0.35">
      <c r="A42" s="21"/>
      <c r="B42" s="68"/>
      <c r="C42" s="23" t="s">
        <v>63</v>
      </c>
      <c r="D42" s="27"/>
      <c r="E42" s="36">
        <f>D39+D40</f>
        <v>60000</v>
      </c>
      <c r="F42" s="8"/>
      <c r="G42" s="84" t="s">
        <v>73</v>
      </c>
      <c r="H42" s="92">
        <f>IF($B$7=1,$H$37,IF($B$7=2,$H$37,IF($B$7=3,$H$37,0)))</f>
        <v>60000</v>
      </c>
      <c r="I42" s="86">
        <f>IF($B$7=4,$H$37,IF($B$7=5,$H$37,IF($B$7=6,$H$37,IF(B7&gt;6,0,I36/4))))</f>
        <v>60000</v>
      </c>
      <c r="J42" s="86">
        <f>IF($B$7=7,$H$37,IF($B$7=8,$H$37,IF($B$7=9,$H$37,IF(B7&gt;9,0,I36/4))))</f>
        <v>60000</v>
      </c>
      <c r="K42" s="86">
        <f>IF($B$7=10,$H$37,IF($B$7=11,$H$37,IF($B$7=12,$H$37,I36/4)))</f>
        <v>60000</v>
      </c>
      <c r="L42" s="87">
        <f>SUM(H42:K42)</f>
        <v>240000</v>
      </c>
    </row>
    <row r="43" spans="1:12" s="1" customFormat="1" ht="15" customHeight="1" x14ac:dyDescent="0.3">
      <c r="A43" s="13"/>
      <c r="B43" s="13"/>
      <c r="C43" s="14"/>
      <c r="D43" s="15"/>
      <c r="E43" s="12"/>
      <c r="F43" s="8"/>
      <c r="G43" s="84" t="s">
        <v>74</v>
      </c>
      <c r="H43" s="86">
        <f>$I$36/4</f>
        <v>60000</v>
      </c>
      <c r="I43" s="86">
        <f>I36/4</f>
        <v>60000</v>
      </c>
      <c r="J43" s="86">
        <f t="shared" ref="J43:K45" si="0">$I$36/4</f>
        <v>60000</v>
      </c>
      <c r="K43" s="86">
        <f t="shared" si="0"/>
        <v>60000</v>
      </c>
      <c r="L43" s="87">
        <f t="shared" ref="L43:L46" si="1">SUM(H43:K43)</f>
        <v>240000</v>
      </c>
    </row>
    <row r="44" spans="1:12" s="1" customFormat="1" ht="15.6" x14ac:dyDescent="0.3">
      <c r="A44" s="20" t="s">
        <v>12</v>
      </c>
      <c r="B44" s="67"/>
      <c r="C44" s="13"/>
      <c r="D44" s="35">
        <f>D40</f>
        <v>0</v>
      </c>
      <c r="E44" s="12"/>
      <c r="F44" s="8"/>
      <c r="G44" s="84" t="s">
        <v>76</v>
      </c>
      <c r="H44" s="86">
        <f>$I$36/4</f>
        <v>60000</v>
      </c>
      <c r="I44" s="86">
        <f>I36/4</f>
        <v>60000</v>
      </c>
      <c r="J44" s="86">
        <f t="shared" si="0"/>
        <v>60000</v>
      </c>
      <c r="K44" s="86">
        <f t="shared" si="0"/>
        <v>60000</v>
      </c>
      <c r="L44" s="87">
        <f t="shared" si="1"/>
        <v>240000</v>
      </c>
    </row>
    <row r="45" spans="1:12" s="1" customFormat="1" ht="15.6" x14ac:dyDescent="0.3">
      <c r="A45" s="15" t="s">
        <v>13</v>
      </c>
      <c r="B45" s="10"/>
      <c r="C45" s="13"/>
      <c r="D45" s="11"/>
      <c r="E45" s="12"/>
      <c r="F45" s="8"/>
      <c r="G45" s="84" t="s">
        <v>77</v>
      </c>
      <c r="H45" s="86">
        <f>$I$36/4</f>
        <v>60000</v>
      </c>
      <c r="I45" s="86">
        <f>I36/4</f>
        <v>60000</v>
      </c>
      <c r="J45" s="86">
        <f t="shared" si="0"/>
        <v>60000</v>
      </c>
      <c r="K45" s="86">
        <f t="shared" si="0"/>
        <v>60000</v>
      </c>
      <c r="L45" s="87">
        <f t="shared" si="1"/>
        <v>240000</v>
      </c>
    </row>
    <row r="46" spans="1:12" s="1" customFormat="1" ht="15.6" x14ac:dyDescent="0.3">
      <c r="A46" s="15"/>
      <c r="B46" s="10"/>
      <c r="C46" s="9" t="s">
        <v>6</v>
      </c>
      <c r="D46" s="15"/>
      <c r="E46" s="36">
        <f>D40</f>
        <v>0</v>
      </c>
      <c r="F46" s="8"/>
      <c r="G46" s="84" t="s">
        <v>78</v>
      </c>
      <c r="H46" s="86">
        <f>$I$36/4</f>
        <v>60000</v>
      </c>
      <c r="I46" s="86">
        <f>I36/4</f>
        <v>60000</v>
      </c>
      <c r="J46" s="86">
        <f>$I$36/4</f>
        <v>60000</v>
      </c>
      <c r="K46" s="86">
        <f>(I36-L42)+(I36/4)</f>
        <v>60000</v>
      </c>
      <c r="L46" s="87">
        <f t="shared" si="1"/>
        <v>240000</v>
      </c>
    </row>
    <row r="47" spans="1:12" s="1" customFormat="1" ht="16.2" thickBot="1" x14ac:dyDescent="0.35">
      <c r="A47" s="22"/>
      <c r="B47" s="16"/>
      <c r="C47" s="16" t="s">
        <v>14</v>
      </c>
      <c r="D47" s="25"/>
      <c r="E47" s="26"/>
      <c r="F47" s="8"/>
      <c r="G47"/>
      <c r="H47" s="61"/>
      <c r="I47"/>
      <c r="J47"/>
      <c r="K47"/>
      <c r="L47" s="88">
        <f>SUM(L42:L46)</f>
        <v>1200000</v>
      </c>
    </row>
    <row r="49" spans="1:12" ht="17.399999999999999" x14ac:dyDescent="0.35">
      <c r="A49" s="136" t="s">
        <v>68</v>
      </c>
      <c r="B49" s="136"/>
      <c r="C49" s="136"/>
      <c r="D49" s="136"/>
      <c r="E49" s="136"/>
    </row>
    <row r="51" spans="1:12" ht="15.6" x14ac:dyDescent="0.3">
      <c r="A51" s="46" t="s">
        <v>93</v>
      </c>
      <c r="B51" s="75"/>
      <c r="C51" s="47"/>
      <c r="D51" s="34">
        <f>IF(D23&lt;D4,I42,(D4/D23)*I42)</f>
        <v>60000</v>
      </c>
      <c r="E51" s="24"/>
      <c r="G51" s="1"/>
      <c r="H51" s="159" t="s">
        <v>99</v>
      </c>
      <c r="I51" s="160"/>
      <c r="J51" s="160"/>
      <c r="K51" s="160"/>
      <c r="L51" s="161"/>
    </row>
    <row r="52" spans="1:12" ht="15.6" x14ac:dyDescent="0.3">
      <c r="A52" s="20" t="s">
        <v>11</v>
      </c>
      <c r="B52" s="67"/>
      <c r="C52" s="10"/>
      <c r="D52" s="35">
        <f>I42-D51</f>
        <v>0</v>
      </c>
      <c r="E52" s="12"/>
      <c r="G52" s="80"/>
      <c r="H52" s="91" t="s">
        <v>69</v>
      </c>
      <c r="I52" s="83" t="s">
        <v>70</v>
      </c>
      <c r="J52" s="83" t="s">
        <v>71</v>
      </c>
      <c r="K52" s="83" t="s">
        <v>72</v>
      </c>
      <c r="L52" s="83" t="s">
        <v>79</v>
      </c>
    </row>
    <row r="53" spans="1:12" ht="15.6" x14ac:dyDescent="0.3">
      <c r="A53" s="20"/>
      <c r="B53" s="67"/>
      <c r="C53" s="10"/>
      <c r="D53" s="35"/>
      <c r="E53" s="12"/>
      <c r="G53" s="84" t="s">
        <v>73</v>
      </c>
      <c r="H53" s="92">
        <f>D40</f>
        <v>0</v>
      </c>
      <c r="I53" s="86">
        <f>D52</f>
        <v>0</v>
      </c>
      <c r="J53" s="86">
        <f>D64</f>
        <v>0</v>
      </c>
      <c r="K53" s="86">
        <f>D76</f>
        <v>0</v>
      </c>
      <c r="L53" s="87">
        <f>SUM(H53:K53)</f>
        <v>0</v>
      </c>
    </row>
    <row r="54" spans="1:12" ht="16.2" thickBot="1" x14ac:dyDescent="0.35">
      <c r="A54" s="21"/>
      <c r="B54" s="68"/>
      <c r="C54" s="23" t="s">
        <v>63</v>
      </c>
      <c r="D54" s="27"/>
      <c r="E54" s="36">
        <f>D51+D52</f>
        <v>60000</v>
      </c>
      <c r="G54" s="84" t="s">
        <v>74</v>
      </c>
      <c r="H54" s="86">
        <f>$D$88</f>
        <v>0</v>
      </c>
      <c r="I54" s="86">
        <f t="shared" ref="I54:K54" si="2">$D$88</f>
        <v>0</v>
      </c>
      <c r="J54" s="86">
        <f t="shared" si="2"/>
        <v>0</v>
      </c>
      <c r="K54" s="86">
        <f t="shared" si="2"/>
        <v>0</v>
      </c>
      <c r="L54" s="87">
        <f t="shared" ref="L54:L57" si="3">SUM(H54:K54)</f>
        <v>0</v>
      </c>
    </row>
    <row r="55" spans="1:12" ht="15.6" x14ac:dyDescent="0.3">
      <c r="A55" s="13"/>
      <c r="B55" s="13"/>
      <c r="C55" s="14"/>
      <c r="D55" s="15"/>
      <c r="E55" s="12"/>
      <c r="G55" s="84" t="s">
        <v>76</v>
      </c>
      <c r="H55" s="86">
        <f t="shared" ref="H55:K57" si="4">$D$88</f>
        <v>0</v>
      </c>
      <c r="I55" s="86">
        <f t="shared" si="4"/>
        <v>0</v>
      </c>
      <c r="J55" s="86">
        <f t="shared" si="4"/>
        <v>0</v>
      </c>
      <c r="K55" s="86">
        <f t="shared" si="4"/>
        <v>0</v>
      </c>
      <c r="L55" s="87">
        <f t="shared" si="3"/>
        <v>0</v>
      </c>
    </row>
    <row r="56" spans="1:12" ht="15.6" x14ac:dyDescent="0.3">
      <c r="A56" s="20" t="s">
        <v>12</v>
      </c>
      <c r="B56" s="67"/>
      <c r="C56" s="13"/>
      <c r="D56" s="35">
        <f>D52</f>
        <v>0</v>
      </c>
      <c r="E56" s="12"/>
      <c r="G56" s="84" t="s">
        <v>77</v>
      </c>
      <c r="H56" s="86">
        <f t="shared" si="4"/>
        <v>0</v>
      </c>
      <c r="I56" s="86">
        <f t="shared" si="4"/>
        <v>0</v>
      </c>
      <c r="J56" s="86">
        <f t="shared" si="4"/>
        <v>0</v>
      </c>
      <c r="K56" s="86">
        <f t="shared" si="4"/>
        <v>0</v>
      </c>
      <c r="L56" s="87">
        <f t="shared" si="3"/>
        <v>0</v>
      </c>
    </row>
    <row r="57" spans="1:12" ht="15.6" x14ac:dyDescent="0.3">
      <c r="A57" s="15" t="s">
        <v>13</v>
      </c>
      <c r="B57" s="10"/>
      <c r="C57" s="13"/>
      <c r="D57" s="11"/>
      <c r="E57" s="12"/>
      <c r="G57" s="84" t="s">
        <v>78</v>
      </c>
      <c r="H57" s="86">
        <f t="shared" si="4"/>
        <v>0</v>
      </c>
      <c r="I57" s="86">
        <f t="shared" si="4"/>
        <v>0</v>
      </c>
      <c r="J57" s="86">
        <f t="shared" si="4"/>
        <v>0</v>
      </c>
      <c r="K57" s="86">
        <f>D101</f>
        <v>0</v>
      </c>
      <c r="L57" s="87">
        <f t="shared" si="3"/>
        <v>0</v>
      </c>
    </row>
    <row r="58" spans="1:12" ht="15.6" x14ac:dyDescent="0.3">
      <c r="A58" s="15"/>
      <c r="B58" s="10"/>
      <c r="C58" s="9" t="s">
        <v>6</v>
      </c>
      <c r="D58" s="15"/>
      <c r="E58" s="36">
        <f>D52</f>
        <v>0</v>
      </c>
      <c r="L58" s="88">
        <f>SUM(L53:L57)</f>
        <v>0</v>
      </c>
    </row>
    <row r="59" spans="1:12" ht="16.2" thickBot="1" x14ac:dyDescent="0.35">
      <c r="A59" s="22"/>
      <c r="B59" s="16"/>
      <c r="C59" s="16" t="s">
        <v>14</v>
      </c>
      <c r="D59" s="25"/>
      <c r="E59" s="26"/>
    </row>
    <row r="61" spans="1:12" ht="17.399999999999999" x14ac:dyDescent="0.35">
      <c r="A61" s="136" t="s">
        <v>80</v>
      </c>
      <c r="B61" s="136"/>
      <c r="C61" s="136"/>
      <c r="D61" s="136"/>
      <c r="E61" s="136"/>
    </row>
    <row r="62" spans="1:12" ht="15.6" x14ac:dyDescent="0.3">
      <c r="G62" s="1"/>
      <c r="H62" s="162" t="s">
        <v>100</v>
      </c>
      <c r="I62" s="163"/>
      <c r="J62" s="163"/>
      <c r="K62" s="163"/>
      <c r="L62" s="164"/>
    </row>
    <row r="63" spans="1:12" ht="15.6" x14ac:dyDescent="0.3">
      <c r="A63" s="46" t="s">
        <v>93</v>
      </c>
      <c r="B63" s="75"/>
      <c r="C63" s="47"/>
      <c r="D63" s="34">
        <f>IF(D23&lt;D4,J42,(D4/D23)*J42)</f>
        <v>60000</v>
      </c>
      <c r="E63" s="24"/>
      <c r="G63" s="80"/>
      <c r="H63" s="91" t="s">
        <v>69</v>
      </c>
      <c r="I63" s="83" t="s">
        <v>70</v>
      </c>
      <c r="J63" s="83" t="s">
        <v>71</v>
      </c>
      <c r="K63" s="83" t="s">
        <v>72</v>
      </c>
      <c r="L63" s="83" t="s">
        <v>79</v>
      </c>
    </row>
    <row r="64" spans="1:12" ht="15.6" x14ac:dyDescent="0.3">
      <c r="A64" s="20" t="s">
        <v>11</v>
      </c>
      <c r="B64" s="67"/>
      <c r="C64" s="10"/>
      <c r="D64" s="35">
        <f>J42-D63</f>
        <v>0</v>
      </c>
      <c r="E64" s="12"/>
      <c r="G64" s="84" t="s">
        <v>73</v>
      </c>
      <c r="H64" s="92">
        <f>D39</f>
        <v>60000</v>
      </c>
      <c r="I64" s="86">
        <f>D51</f>
        <v>60000</v>
      </c>
      <c r="J64" s="86">
        <f>D63</f>
        <v>60000</v>
      </c>
      <c r="K64" s="86">
        <f>D75</f>
        <v>60000</v>
      </c>
      <c r="L64" s="87">
        <f>SUM(H64:K64)</f>
        <v>240000</v>
      </c>
    </row>
    <row r="65" spans="1:14" ht="15.6" x14ac:dyDescent="0.3">
      <c r="A65" s="20"/>
      <c r="B65" s="67"/>
      <c r="C65" s="10"/>
      <c r="D65" s="35"/>
      <c r="E65" s="12"/>
      <c r="G65" s="84" t="s">
        <v>74</v>
      </c>
      <c r="H65" s="86">
        <f>$D$87</f>
        <v>60000</v>
      </c>
      <c r="I65" s="86">
        <f t="shared" ref="I65:K65" si="5">$D$87</f>
        <v>60000</v>
      </c>
      <c r="J65" s="86">
        <f t="shared" si="5"/>
        <v>60000</v>
      </c>
      <c r="K65" s="86">
        <f t="shared" si="5"/>
        <v>60000</v>
      </c>
      <c r="L65" s="87">
        <f t="shared" ref="L65:L68" si="6">SUM(H65:K65)</f>
        <v>240000</v>
      </c>
    </row>
    <row r="66" spans="1:14" ht="16.2" thickBot="1" x14ac:dyDescent="0.35">
      <c r="A66" s="21"/>
      <c r="B66" s="68"/>
      <c r="C66" s="23" t="s">
        <v>63</v>
      </c>
      <c r="D66" s="27"/>
      <c r="E66" s="36">
        <f>D63+D64</f>
        <v>60000</v>
      </c>
      <c r="G66" s="84" t="s">
        <v>76</v>
      </c>
      <c r="H66" s="86">
        <f t="shared" ref="H66:K68" si="7">$D$87</f>
        <v>60000</v>
      </c>
      <c r="I66" s="86">
        <f t="shared" si="7"/>
        <v>60000</v>
      </c>
      <c r="J66" s="86">
        <f t="shared" si="7"/>
        <v>60000</v>
      </c>
      <c r="K66" s="86">
        <f t="shared" si="7"/>
        <v>60000</v>
      </c>
      <c r="L66" s="87">
        <f t="shared" si="6"/>
        <v>240000</v>
      </c>
    </row>
    <row r="67" spans="1:14" ht="15.6" x14ac:dyDescent="0.3">
      <c r="A67" s="13"/>
      <c r="B67" s="13"/>
      <c r="C67" s="14"/>
      <c r="D67" s="15"/>
      <c r="E67" s="12"/>
      <c r="G67" s="84" t="s">
        <v>77</v>
      </c>
      <c r="H67" s="86">
        <f t="shared" si="7"/>
        <v>60000</v>
      </c>
      <c r="I67" s="86">
        <f t="shared" si="7"/>
        <v>60000</v>
      </c>
      <c r="J67" s="86">
        <f t="shared" si="7"/>
        <v>60000</v>
      </c>
      <c r="K67" s="86">
        <f>$D$87</f>
        <v>60000</v>
      </c>
      <c r="L67" s="87">
        <f t="shared" si="6"/>
        <v>240000</v>
      </c>
    </row>
    <row r="68" spans="1:14" ht="15.6" x14ac:dyDescent="0.3">
      <c r="A68" s="20" t="s">
        <v>12</v>
      </c>
      <c r="B68" s="67"/>
      <c r="C68" s="13"/>
      <c r="D68" s="35">
        <f>D64</f>
        <v>0</v>
      </c>
      <c r="E68" s="12"/>
      <c r="G68" s="84" t="s">
        <v>78</v>
      </c>
      <c r="H68" s="86">
        <f t="shared" si="7"/>
        <v>60000</v>
      </c>
      <c r="I68" s="86">
        <f t="shared" si="7"/>
        <v>60000</v>
      </c>
      <c r="J68" s="86">
        <f t="shared" si="7"/>
        <v>60000</v>
      </c>
      <c r="K68" s="86">
        <f>$D$100</f>
        <v>60000</v>
      </c>
      <c r="L68" s="87">
        <f t="shared" si="6"/>
        <v>240000</v>
      </c>
    </row>
    <row r="69" spans="1:14" ht="15.6" x14ac:dyDescent="0.3">
      <c r="A69" s="15" t="s">
        <v>13</v>
      </c>
      <c r="B69" s="10"/>
      <c r="C69" s="13"/>
      <c r="D69" s="11"/>
      <c r="E69" s="12"/>
      <c r="L69" s="88">
        <f>SUM(L64:L68)</f>
        <v>1200000</v>
      </c>
    </row>
    <row r="70" spans="1:14" ht="15.6" x14ac:dyDescent="0.3">
      <c r="A70" s="15"/>
      <c r="B70" s="10"/>
      <c r="C70" s="9" t="s">
        <v>6</v>
      </c>
      <c r="D70" s="15"/>
      <c r="E70" s="36">
        <f>D64</f>
        <v>0</v>
      </c>
    </row>
    <row r="71" spans="1:14" ht="16.2" thickBot="1" x14ac:dyDescent="0.35">
      <c r="A71" s="22"/>
      <c r="B71" s="16"/>
      <c r="C71" s="16" t="s">
        <v>14</v>
      </c>
      <c r="D71" s="25"/>
      <c r="E71" s="26"/>
    </row>
    <row r="72" spans="1:14" ht="19.8" x14ac:dyDescent="0.4">
      <c r="H72" s="169" t="s">
        <v>106</v>
      </c>
      <c r="I72" s="169"/>
      <c r="J72" s="169"/>
      <c r="K72" s="169"/>
      <c r="L72" s="169"/>
    </row>
    <row r="73" spans="1:14" ht="19.8" x14ac:dyDescent="0.4">
      <c r="A73" s="136" t="s">
        <v>81</v>
      </c>
      <c r="B73" s="136"/>
      <c r="C73" s="136"/>
      <c r="D73" s="136"/>
      <c r="E73" s="136"/>
      <c r="H73" s="165" t="s">
        <v>103</v>
      </c>
      <c r="I73" s="165"/>
      <c r="J73" s="165"/>
      <c r="K73" s="165"/>
      <c r="L73" s="104">
        <f>D22</f>
        <v>1200000</v>
      </c>
    </row>
    <row r="74" spans="1:14" ht="19.8" x14ac:dyDescent="0.4">
      <c r="H74" s="165" t="s">
        <v>108</v>
      </c>
      <c r="I74" s="165"/>
      <c r="J74" s="165"/>
      <c r="K74" s="165"/>
      <c r="L74" s="104">
        <f>L47-L81</f>
        <v>1200000</v>
      </c>
    </row>
    <row r="75" spans="1:14" ht="18" x14ac:dyDescent="0.35">
      <c r="A75" s="46" t="s">
        <v>93</v>
      </c>
      <c r="B75" s="75"/>
      <c r="C75" s="47"/>
      <c r="D75" s="34">
        <f>IF(D23&lt;D4,K42,(D4/D23)*K42)</f>
        <v>60000</v>
      </c>
      <c r="E75" s="24"/>
      <c r="L75" s="104">
        <f>SUM(L73:L74)</f>
        <v>2400000</v>
      </c>
      <c r="M75" s="167" t="s">
        <v>104</v>
      </c>
      <c r="N75" s="167"/>
    </row>
    <row r="76" spans="1:14" ht="15.6" x14ac:dyDescent="0.3">
      <c r="A76" s="20" t="s">
        <v>11</v>
      </c>
      <c r="B76" s="67"/>
      <c r="C76" s="10"/>
      <c r="D76" s="35">
        <f>K42-D75</f>
        <v>0</v>
      </c>
      <c r="E76" s="12"/>
    </row>
    <row r="77" spans="1:14" ht="15.6" x14ac:dyDescent="0.3">
      <c r="A77" s="20"/>
      <c r="B77" s="67"/>
      <c r="C77" s="10"/>
      <c r="D77" s="35"/>
      <c r="E77" s="12"/>
    </row>
    <row r="78" spans="1:14" ht="16.2" thickBot="1" x14ac:dyDescent="0.35">
      <c r="A78" s="21"/>
      <c r="B78" s="68"/>
      <c r="C78" s="23" t="s">
        <v>63</v>
      </c>
      <c r="D78" s="27"/>
      <c r="E78" s="36">
        <f>D75+D76</f>
        <v>60000</v>
      </c>
    </row>
    <row r="79" spans="1:14" ht="19.8" x14ac:dyDescent="0.4">
      <c r="A79" s="13"/>
      <c r="B79" s="13"/>
      <c r="C79" s="14"/>
      <c r="D79" s="15"/>
      <c r="E79" s="12"/>
      <c r="H79" s="170" t="s">
        <v>107</v>
      </c>
      <c r="I79" s="170"/>
      <c r="J79" s="170"/>
      <c r="K79" s="170"/>
      <c r="L79" s="170"/>
    </row>
    <row r="80" spans="1:14" ht="19.8" x14ac:dyDescent="0.4">
      <c r="A80" s="20" t="s">
        <v>12</v>
      </c>
      <c r="B80" s="67"/>
      <c r="C80" s="13"/>
      <c r="D80" s="35">
        <f>D76</f>
        <v>0</v>
      </c>
      <c r="E80" s="12"/>
      <c r="H80" s="165" t="s">
        <v>105</v>
      </c>
      <c r="I80" s="165"/>
      <c r="J80" s="165"/>
      <c r="K80" s="165"/>
      <c r="L80" s="104">
        <f>D24</f>
        <v>192000</v>
      </c>
    </row>
    <row r="81" spans="1:14" ht="19.8" x14ac:dyDescent="0.4">
      <c r="A81" s="15" t="s">
        <v>13</v>
      </c>
      <c r="B81" s="10"/>
      <c r="C81" s="13"/>
      <c r="D81" s="11"/>
      <c r="E81" s="12"/>
      <c r="H81" s="165" t="s">
        <v>109</v>
      </c>
      <c r="I81" s="165"/>
      <c r="J81" s="165"/>
      <c r="K81" s="165"/>
      <c r="L81" s="104">
        <f>L58</f>
        <v>0</v>
      </c>
    </row>
    <row r="82" spans="1:14" ht="18" x14ac:dyDescent="0.35">
      <c r="A82" s="15"/>
      <c r="B82" s="10"/>
      <c r="C82" s="9" t="s">
        <v>6</v>
      </c>
      <c r="D82" s="15"/>
      <c r="E82" s="36">
        <f>D76</f>
        <v>0</v>
      </c>
      <c r="L82" s="104">
        <f>SUM(L80:L81)</f>
        <v>192000</v>
      </c>
      <c r="M82" s="168" t="s">
        <v>96</v>
      </c>
      <c r="N82" s="168"/>
    </row>
    <row r="83" spans="1:14" ht="20.399999999999999" thickBot="1" x14ac:dyDescent="0.45">
      <c r="A83" s="22"/>
      <c r="B83" s="16"/>
      <c r="C83" s="16" t="s">
        <v>14</v>
      </c>
      <c r="D83" s="25"/>
      <c r="E83" s="26"/>
      <c r="H83" s="102"/>
      <c r="I83" s="103"/>
      <c r="J83" s="103"/>
      <c r="K83" s="103"/>
    </row>
    <row r="85" spans="1:14" ht="19.8" x14ac:dyDescent="0.4">
      <c r="A85" s="136" t="s">
        <v>82</v>
      </c>
      <c r="B85" s="136"/>
      <c r="C85" s="136"/>
      <c r="D85" s="136"/>
      <c r="E85" s="136"/>
      <c r="H85" s="166" t="s">
        <v>101</v>
      </c>
      <c r="I85" s="166"/>
      <c r="J85" s="166"/>
      <c r="K85" s="166"/>
      <c r="L85" s="104">
        <f>SUM(L82+L75)</f>
        <v>2592000</v>
      </c>
    </row>
    <row r="87" spans="1:14" ht="15.6" x14ac:dyDescent="0.3">
      <c r="A87" s="46" t="s">
        <v>93</v>
      </c>
      <c r="B87" s="75"/>
      <c r="C87" s="47"/>
      <c r="D87" s="34">
        <f>IF(D23&lt;D4,H43,(D4/D23)*H43)</f>
        <v>60000</v>
      </c>
      <c r="E87" s="24"/>
    </row>
    <row r="88" spans="1:14" ht="15.6" x14ac:dyDescent="0.3">
      <c r="A88" s="20" t="s">
        <v>11</v>
      </c>
      <c r="B88" s="67"/>
      <c r="C88" s="10"/>
      <c r="D88" s="35">
        <f>H43-D87</f>
        <v>0</v>
      </c>
      <c r="E88" s="12"/>
    </row>
    <row r="89" spans="1:14" ht="15.6" x14ac:dyDescent="0.3">
      <c r="A89" s="20"/>
      <c r="B89" s="67"/>
      <c r="C89" s="10"/>
      <c r="D89" s="35"/>
      <c r="E89" s="12"/>
    </row>
    <row r="90" spans="1:14" ht="16.2" thickBot="1" x14ac:dyDescent="0.35">
      <c r="A90" s="21"/>
      <c r="B90" s="68"/>
      <c r="C90" s="23" t="s">
        <v>63</v>
      </c>
      <c r="D90" s="27"/>
      <c r="E90" s="36">
        <f>D87+D88</f>
        <v>60000</v>
      </c>
    </row>
    <row r="91" spans="1:14" ht="15.6" x14ac:dyDescent="0.3">
      <c r="A91" s="13"/>
      <c r="B91" s="13"/>
      <c r="C91" s="14"/>
      <c r="D91" s="15"/>
      <c r="E91" s="12"/>
    </row>
    <row r="92" spans="1:14" ht="15.6" x14ac:dyDescent="0.3">
      <c r="A92" s="20" t="s">
        <v>12</v>
      </c>
      <c r="B92" s="67"/>
      <c r="C92" s="13"/>
      <c r="D92" s="35">
        <f>D88</f>
        <v>0</v>
      </c>
      <c r="E92" s="12"/>
    </row>
    <row r="93" spans="1:14" ht="15.6" x14ac:dyDescent="0.3">
      <c r="A93" s="15" t="s">
        <v>13</v>
      </c>
      <c r="B93" s="10"/>
      <c r="C93" s="13"/>
      <c r="D93" s="11"/>
      <c r="E93" s="12"/>
    </row>
    <row r="94" spans="1:14" ht="15.6" x14ac:dyDescent="0.3">
      <c r="A94" s="15"/>
      <c r="B94" s="10"/>
      <c r="C94" s="9" t="s">
        <v>6</v>
      </c>
      <c r="D94" s="15"/>
      <c r="E94" s="36">
        <f>D88</f>
        <v>0</v>
      </c>
    </row>
    <row r="95" spans="1:14" ht="16.2" thickBot="1" x14ac:dyDescent="0.35">
      <c r="A95" s="22"/>
      <c r="B95" s="16"/>
      <c r="C95" s="16" t="s">
        <v>14</v>
      </c>
      <c r="D95" s="25"/>
      <c r="E95" s="26"/>
    </row>
    <row r="98" spans="1:5" ht="17.399999999999999" x14ac:dyDescent="0.35">
      <c r="A98" s="136" t="s">
        <v>95</v>
      </c>
      <c r="B98" s="136"/>
      <c r="C98" s="136"/>
      <c r="D98" s="136"/>
      <c r="E98" s="136"/>
    </row>
    <row r="100" spans="1:5" ht="15.6" x14ac:dyDescent="0.3">
      <c r="A100" s="46" t="s">
        <v>93</v>
      </c>
      <c r="B100" s="75"/>
      <c r="C100" s="47"/>
      <c r="D100" s="34">
        <f>IF(D23&lt;D4,K46,(D4/D23)*K46)</f>
        <v>60000</v>
      </c>
      <c r="E100" s="24"/>
    </row>
    <row r="101" spans="1:5" ht="15.6" x14ac:dyDescent="0.3">
      <c r="A101" s="20" t="s">
        <v>11</v>
      </c>
      <c r="B101" s="67"/>
      <c r="C101" s="10"/>
      <c r="D101" s="35">
        <f>K46-D100</f>
        <v>0</v>
      </c>
      <c r="E101" s="12"/>
    </row>
    <row r="102" spans="1:5" ht="15.6" x14ac:dyDescent="0.3">
      <c r="A102" s="20"/>
      <c r="B102" s="67"/>
      <c r="C102" s="10"/>
      <c r="D102" s="35"/>
      <c r="E102" s="12"/>
    </row>
    <row r="103" spans="1:5" ht="16.2" thickBot="1" x14ac:dyDescent="0.35">
      <c r="A103" s="21"/>
      <c r="B103" s="68"/>
      <c r="C103" s="23" t="s">
        <v>63</v>
      </c>
      <c r="D103" s="27"/>
      <c r="E103" s="36">
        <f>D100+D101</f>
        <v>60000</v>
      </c>
    </row>
    <row r="104" spans="1:5" ht="15.6" x14ac:dyDescent="0.3">
      <c r="A104" s="13"/>
      <c r="B104" s="13"/>
      <c r="C104" s="14"/>
      <c r="D104" s="15"/>
      <c r="E104" s="12"/>
    </row>
    <row r="105" spans="1:5" ht="15.6" x14ac:dyDescent="0.3">
      <c r="A105" s="20" t="s">
        <v>12</v>
      </c>
      <c r="B105" s="67"/>
      <c r="C105" s="13"/>
      <c r="D105" s="35">
        <f>D101</f>
        <v>0</v>
      </c>
      <c r="E105" s="12"/>
    </row>
    <row r="106" spans="1:5" ht="15.6" x14ac:dyDescent="0.3">
      <c r="A106" s="15" t="s">
        <v>13</v>
      </c>
      <c r="B106" s="10"/>
      <c r="C106" s="13"/>
      <c r="D106" s="11"/>
      <c r="E106" s="12"/>
    </row>
    <row r="107" spans="1:5" ht="15.6" x14ac:dyDescent="0.3">
      <c r="A107" s="15"/>
      <c r="B107" s="10"/>
      <c r="C107" s="9" t="s">
        <v>6</v>
      </c>
      <c r="D107" s="15"/>
      <c r="E107" s="36">
        <f>D101</f>
        <v>0</v>
      </c>
    </row>
    <row r="108" spans="1:5" ht="16.2" thickBot="1" x14ac:dyDescent="0.35">
      <c r="A108" s="22"/>
      <c r="B108" s="16"/>
      <c r="C108" s="16" t="s">
        <v>14</v>
      </c>
      <c r="D108" s="25"/>
      <c r="E108" s="26"/>
    </row>
  </sheetData>
  <sheetProtection algorithmName="SHA-512" hashValue="JhccHsJDmS4xR6e5J32OnV5EbC8A6tbt0/yyiH3RtR+yGI7L6DwAwqY5+sMeIztecly4mFTcpsgQGLMnqBLC7g==" saltValue="Yn6xy/DHtBm1yKSaK83gOw==" spinCount="100000" sheet="1" objects="1" scenarios="1"/>
  <protectedRanges>
    <protectedRange sqref="C12" name="Aralık2"/>
    <protectedRange sqref="B6:B8" name="Aralık3"/>
  </protectedRanges>
  <mergeCells count="39">
    <mergeCell ref="M75:N75"/>
    <mergeCell ref="H80:K80"/>
    <mergeCell ref="M82:N82"/>
    <mergeCell ref="H72:L72"/>
    <mergeCell ref="H79:L79"/>
    <mergeCell ref="A98:E98"/>
    <mergeCell ref="H51:L51"/>
    <mergeCell ref="H62:L62"/>
    <mergeCell ref="H81:K81"/>
    <mergeCell ref="H74:K74"/>
    <mergeCell ref="H85:K85"/>
    <mergeCell ref="H73:K73"/>
    <mergeCell ref="A61:E61"/>
    <mergeCell ref="A73:E73"/>
    <mergeCell ref="A85:E85"/>
    <mergeCell ref="A22:B22"/>
    <mergeCell ref="H12:O12"/>
    <mergeCell ref="H14:O14"/>
    <mergeCell ref="A12:B12"/>
    <mergeCell ref="A14:B14"/>
    <mergeCell ref="A17:B17"/>
    <mergeCell ref="A18:B18"/>
    <mergeCell ref="A20:E20"/>
    <mergeCell ref="A1:F1"/>
    <mergeCell ref="H40:L40"/>
    <mergeCell ref="A49:E49"/>
    <mergeCell ref="B2:D2"/>
    <mergeCell ref="B3:C3"/>
    <mergeCell ref="B4:C4"/>
    <mergeCell ref="C7:E7"/>
    <mergeCell ref="C6:E6"/>
    <mergeCell ref="C8:E8"/>
    <mergeCell ref="H10:O10"/>
    <mergeCell ref="H11:O11"/>
    <mergeCell ref="H13:O13"/>
    <mergeCell ref="E2:F2"/>
    <mergeCell ref="A34:E34"/>
    <mergeCell ref="D12:F12"/>
    <mergeCell ref="D14:F14"/>
  </mergeCells>
  <hyperlinks>
    <hyperlink ref="H13" r:id="rId1"/>
    <hyperlink ref="H11" r:id="rId2"/>
    <hyperlink ref="H14" r:id="rId3"/>
  </hyperlinks>
  <pageMargins left="0.11811023622047245" right="0.11811023622047245" top="0.35433070866141736" bottom="0.35433070866141736" header="0.31496062992125984" footer="0.31496062992125984"/>
  <pageSetup paperSize="9" scale="4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1"/>
  <sheetViews>
    <sheetView tabSelected="1" zoomScaleNormal="100" workbookViewId="0">
      <selection activeCell="G17" sqref="G17"/>
    </sheetView>
  </sheetViews>
  <sheetFormatPr defaultRowHeight="14.4" x14ac:dyDescent="0.3"/>
  <cols>
    <col min="1" max="1" width="29.6640625" customWidth="1"/>
    <col min="2" max="2" width="9.33203125" customWidth="1"/>
    <col min="3" max="3" width="21.109375" customWidth="1"/>
    <col min="4" max="4" width="14.5546875" customWidth="1"/>
    <col min="5" max="5" width="15.6640625" customWidth="1"/>
    <col min="6" max="6" width="15.109375" customWidth="1"/>
    <col min="7" max="7" width="20.5546875" customWidth="1"/>
    <col min="8" max="8" width="21" style="61" customWidth="1"/>
    <col min="9" max="9" width="18" customWidth="1"/>
    <col min="10" max="10" width="19.5546875" customWidth="1"/>
    <col min="11" max="11" width="17.44140625" customWidth="1"/>
    <col min="12" max="12" width="22.33203125" customWidth="1"/>
    <col min="13" max="13" width="12.6640625" bestFit="1" customWidth="1"/>
    <col min="14" max="14" width="11.5546875" bestFit="1" customWidth="1"/>
  </cols>
  <sheetData>
    <row r="1" spans="1:15" ht="31.2" customHeight="1" x14ac:dyDescent="0.6">
      <c r="A1" s="132" t="s">
        <v>85</v>
      </c>
      <c r="B1" s="133"/>
      <c r="C1" s="133"/>
      <c r="D1" s="133"/>
      <c r="E1" s="133"/>
      <c r="F1" s="134"/>
    </row>
    <row r="2" spans="1:15" ht="43.95" customHeight="1" x14ac:dyDescent="0.35">
      <c r="A2" s="60"/>
      <c r="B2" s="137" t="s">
        <v>48</v>
      </c>
      <c r="C2" s="138"/>
      <c r="D2" s="139"/>
      <c r="E2" s="147" t="s">
        <v>46</v>
      </c>
      <c r="F2" s="148"/>
    </row>
    <row r="3" spans="1:15" ht="17.399999999999999" customHeight="1" x14ac:dyDescent="0.3">
      <c r="A3" s="74" t="s">
        <v>47</v>
      </c>
      <c r="B3" s="140" t="s">
        <v>44</v>
      </c>
      <c r="C3" s="141"/>
      <c r="D3" s="74" t="s">
        <v>45</v>
      </c>
      <c r="E3" s="74" t="s">
        <v>45</v>
      </c>
      <c r="F3" s="65"/>
    </row>
    <row r="4" spans="1:15" ht="17.399999999999999" customHeight="1" x14ac:dyDescent="0.3">
      <c r="A4" s="74">
        <f>B6</f>
        <v>2026</v>
      </c>
      <c r="B4" s="142">
        <f>VLOOKUP($A$4,Tanımlar!$A$2:$D$11,2,0)</f>
        <v>1200000</v>
      </c>
      <c r="C4" s="142"/>
      <c r="D4" s="59">
        <f>VLOOKUP($A$4,Tanımlar!$A$2:$D$11,3,0)</f>
        <v>1380000</v>
      </c>
      <c r="E4" s="59">
        <f>VLOOKUP($A$4,Tanımlar!$A$2:$D$11,4,0)</f>
        <v>2600000</v>
      </c>
      <c r="F4" s="72"/>
    </row>
    <row r="5" spans="1:15" ht="20.399999999999999" customHeight="1" x14ac:dyDescent="0.6">
      <c r="A5" s="17"/>
      <c r="B5" s="17"/>
      <c r="C5" s="3"/>
      <c r="D5" s="2"/>
      <c r="E5" s="2"/>
      <c r="F5" s="2"/>
    </row>
    <row r="6" spans="1:15" ht="17.399999999999999" customHeight="1" x14ac:dyDescent="0.35">
      <c r="A6" s="60" t="s">
        <v>56</v>
      </c>
      <c r="B6" s="70">
        <v>2026</v>
      </c>
      <c r="C6" s="144" t="s">
        <v>57</v>
      </c>
      <c r="D6" s="145"/>
      <c r="E6" s="146"/>
    </row>
    <row r="7" spans="1:15" ht="17.399999999999999" customHeight="1" thickBot="1" x14ac:dyDescent="0.4">
      <c r="A7" s="60" t="s">
        <v>64</v>
      </c>
      <c r="B7" s="78">
        <v>1</v>
      </c>
      <c r="C7" s="143" t="s">
        <v>65</v>
      </c>
      <c r="D7" s="143"/>
      <c r="E7" s="143"/>
    </row>
    <row r="8" spans="1:15" ht="17.399999999999999" customHeight="1" thickBot="1" x14ac:dyDescent="0.4">
      <c r="A8" s="66" t="s">
        <v>52</v>
      </c>
      <c r="B8" s="73">
        <v>80</v>
      </c>
      <c r="C8" s="144" t="s">
        <v>55</v>
      </c>
      <c r="D8" s="145"/>
      <c r="E8" s="146"/>
    </row>
    <row r="9" spans="1:15" ht="10.199999999999999" customHeight="1" thickBot="1" x14ac:dyDescent="0.35"/>
    <row r="10" spans="1:15" ht="21.6" customHeight="1" x14ac:dyDescent="0.6">
      <c r="A10" s="17"/>
      <c r="B10" s="17"/>
      <c r="C10" s="3"/>
      <c r="D10" s="2"/>
      <c r="E10" s="2"/>
      <c r="F10" s="2"/>
      <c r="H10" s="111" t="s">
        <v>42</v>
      </c>
      <c r="I10" s="112"/>
      <c r="J10" s="112"/>
      <c r="K10" s="112"/>
      <c r="L10" s="112"/>
      <c r="M10" s="112"/>
      <c r="N10" s="112"/>
      <c r="O10" s="113"/>
    </row>
    <row r="11" spans="1:15" ht="18.600000000000001" thickBot="1" x14ac:dyDescent="0.4">
      <c r="A11" s="2"/>
      <c r="B11" s="2"/>
      <c r="C11" s="3"/>
      <c r="D11" s="2"/>
      <c r="E11" s="2"/>
      <c r="F11" s="2"/>
      <c r="H11" s="114" t="s">
        <v>40</v>
      </c>
      <c r="I11" s="115"/>
      <c r="J11" s="115"/>
      <c r="K11" s="115"/>
      <c r="L11" s="115"/>
      <c r="M11" s="115"/>
      <c r="N11" s="115"/>
      <c r="O11" s="116"/>
    </row>
    <row r="12" spans="1:15" ht="21" customHeight="1" thickBot="1" x14ac:dyDescent="0.45">
      <c r="A12" s="152" t="s">
        <v>49</v>
      </c>
      <c r="B12" s="153"/>
      <c r="C12" s="71">
        <v>1906740</v>
      </c>
      <c r="D12" s="149" t="s">
        <v>83</v>
      </c>
      <c r="E12" s="125"/>
      <c r="F12" s="125"/>
      <c r="H12" s="117" t="s">
        <v>43</v>
      </c>
      <c r="I12" s="118"/>
      <c r="J12" s="118"/>
      <c r="K12" s="118"/>
      <c r="L12" s="118"/>
      <c r="M12" s="118"/>
      <c r="N12" s="118"/>
      <c r="O12" s="119"/>
    </row>
    <row r="13" spans="1:15" ht="19.95" customHeight="1" x14ac:dyDescent="0.35">
      <c r="A13" s="18" t="s">
        <v>23</v>
      </c>
      <c r="B13" s="18"/>
      <c r="C13" s="52">
        <f>C12/1.2</f>
        <v>1588950</v>
      </c>
      <c r="D13" s="4"/>
      <c r="E13" s="5"/>
      <c r="F13" s="2"/>
      <c r="H13" s="120" t="s">
        <v>41</v>
      </c>
      <c r="I13" s="121"/>
      <c r="J13" s="121"/>
      <c r="K13" s="121"/>
      <c r="L13" s="121"/>
      <c r="M13" s="121"/>
      <c r="N13" s="121"/>
      <c r="O13" s="122"/>
    </row>
    <row r="14" spans="1:15" ht="21" customHeight="1" x14ac:dyDescent="0.35">
      <c r="A14" s="154" t="s">
        <v>50</v>
      </c>
      <c r="B14" s="155"/>
      <c r="C14" s="53">
        <f>C12+C15</f>
        <v>3432132</v>
      </c>
      <c r="D14" s="149" t="s">
        <v>84</v>
      </c>
      <c r="E14" s="125"/>
      <c r="F14" s="125"/>
      <c r="H14" s="120" t="s">
        <v>41</v>
      </c>
      <c r="I14" s="121"/>
      <c r="J14" s="121"/>
      <c r="K14" s="121"/>
      <c r="L14" s="121"/>
      <c r="M14" s="121"/>
      <c r="N14" s="121"/>
      <c r="O14" s="122"/>
    </row>
    <row r="15" spans="1:15" ht="21" customHeight="1" thickBot="1" x14ac:dyDescent="0.4">
      <c r="A15" s="18" t="s">
        <v>51</v>
      </c>
      <c r="B15" s="69">
        <f>B8</f>
        <v>80</v>
      </c>
      <c r="C15" s="54">
        <f>(C12*B15)/100</f>
        <v>1525392</v>
      </c>
      <c r="H15" s="93"/>
      <c r="I15" s="57"/>
      <c r="J15" s="57"/>
      <c r="K15" s="57"/>
      <c r="L15" s="57"/>
      <c r="M15" s="57"/>
      <c r="N15" s="57"/>
      <c r="O15" s="58"/>
    </row>
    <row r="16" spans="1:15" ht="21" customHeight="1" x14ac:dyDescent="0.35">
      <c r="A16" s="18" t="s">
        <v>10</v>
      </c>
      <c r="B16" s="69">
        <v>20</v>
      </c>
      <c r="C16" s="54">
        <f>(C14*B16)/100</f>
        <v>686426.4</v>
      </c>
    </row>
    <row r="17" spans="1:12" ht="21" customHeight="1" x14ac:dyDescent="0.35">
      <c r="A17" s="156" t="s">
        <v>53</v>
      </c>
      <c r="B17" s="157"/>
      <c r="C17" s="37">
        <f>C12+C15+C16</f>
        <v>4118558.4</v>
      </c>
    </row>
    <row r="18" spans="1:12" ht="21" customHeight="1" x14ac:dyDescent="0.35">
      <c r="A18" s="156" t="s">
        <v>54</v>
      </c>
      <c r="B18" s="157"/>
      <c r="C18" s="37">
        <f>C17</f>
        <v>4118558.4</v>
      </c>
      <c r="E18" s="99"/>
    </row>
    <row r="19" spans="1:12" x14ac:dyDescent="0.3">
      <c r="A19" s="2"/>
      <c r="B19" s="2"/>
      <c r="C19" s="3"/>
      <c r="D19" s="2"/>
      <c r="E19" s="2"/>
      <c r="F19" s="2"/>
    </row>
    <row r="20" spans="1:12" ht="17.399999999999999" customHeight="1" x14ac:dyDescent="0.35">
      <c r="A20" s="158" t="s">
        <v>87</v>
      </c>
      <c r="B20" s="158"/>
      <c r="C20" s="158"/>
      <c r="D20" s="158"/>
      <c r="E20" s="158"/>
      <c r="F20" s="2"/>
    </row>
    <row r="21" spans="1:12" ht="17.399999999999999" customHeight="1" x14ac:dyDescent="0.3">
      <c r="F21" s="2"/>
    </row>
    <row r="22" spans="1:12" s="1" customFormat="1" ht="18" x14ac:dyDescent="0.35">
      <c r="A22" s="76" t="s">
        <v>58</v>
      </c>
      <c r="B22" s="10"/>
      <c r="C22" s="10"/>
      <c r="D22" s="35">
        <f>C12+C15+C16</f>
        <v>4118558.4</v>
      </c>
      <c r="E22" s="12"/>
      <c r="F22" s="8"/>
      <c r="H22" s="80"/>
      <c r="K22" s="89"/>
    </row>
    <row r="23" spans="1:12" s="1" customFormat="1" ht="15.6" x14ac:dyDescent="0.3">
      <c r="A23" s="20"/>
      <c r="B23" s="67"/>
      <c r="C23" s="10"/>
      <c r="D23" s="35"/>
      <c r="E23" s="12"/>
      <c r="F23" s="8"/>
    </row>
    <row r="24" spans="1:12" s="1" customFormat="1" ht="15.6" x14ac:dyDescent="0.3">
      <c r="A24" s="20"/>
      <c r="B24" s="10"/>
      <c r="C24" s="10"/>
      <c r="D24" s="35"/>
      <c r="E24" s="12"/>
      <c r="F24" s="8"/>
    </row>
    <row r="25" spans="1:12" s="1" customFormat="1" ht="16.2" thickBot="1" x14ac:dyDescent="0.35">
      <c r="A25" s="21"/>
      <c r="B25"/>
      <c r="C25" s="23" t="s">
        <v>4</v>
      </c>
      <c r="D25" s="27"/>
      <c r="E25" s="36">
        <f>D22</f>
        <v>4118558.4</v>
      </c>
      <c r="F25" s="8"/>
    </row>
    <row r="26" spans="1:12" s="1" customFormat="1" ht="15.6" x14ac:dyDescent="0.3">
      <c r="A26" s="10"/>
      <c r="B26" s="10"/>
      <c r="C26" s="10"/>
      <c r="D26" s="10"/>
      <c r="E26" s="10"/>
      <c r="F26" s="8"/>
    </row>
    <row r="27" spans="1:12" ht="17.399999999999999" x14ac:dyDescent="0.35">
      <c r="A27" s="136" t="s">
        <v>62</v>
      </c>
      <c r="B27" s="136"/>
      <c r="C27" s="136"/>
      <c r="D27" s="136"/>
      <c r="E27" s="136"/>
    </row>
    <row r="28" spans="1:12" ht="17.399999999999999" hidden="1" customHeight="1" x14ac:dyDescent="0.3">
      <c r="F28" s="2"/>
      <c r="G28" s="1"/>
      <c r="H28" s="81" t="s">
        <v>67</v>
      </c>
      <c r="I28" s="79" t="s">
        <v>75</v>
      </c>
      <c r="J28" s="1"/>
      <c r="K28" s="1"/>
      <c r="L28" s="1"/>
    </row>
    <row r="29" spans="1:12" ht="17.399999999999999" hidden="1" customHeight="1" x14ac:dyDescent="0.3">
      <c r="F29" s="2"/>
      <c r="G29" s="1"/>
      <c r="H29" s="80">
        <f>VLOOKUP(B7,Tanımlar!A15:B26,2,0)</f>
        <v>3</v>
      </c>
      <c r="I29" s="82">
        <f>D22*0.2</f>
        <v>823711.68</v>
      </c>
      <c r="J29" s="1"/>
      <c r="K29" s="1"/>
      <c r="L29" s="1"/>
    </row>
    <row r="30" spans="1:12" ht="17.399999999999999" hidden="1" customHeight="1" x14ac:dyDescent="0.3">
      <c r="F30" s="2"/>
      <c r="G30" s="1"/>
      <c r="H30" s="85">
        <f>(D22*0.2)*(H29/12)</f>
        <v>205927.92</v>
      </c>
      <c r="I30" s="1"/>
      <c r="J30" s="1"/>
      <c r="K30" s="1"/>
      <c r="L30" s="1"/>
    </row>
    <row r="31" spans="1:12" ht="17.399999999999999" hidden="1" customHeight="1" x14ac:dyDescent="0.3">
      <c r="F31" s="2"/>
      <c r="G31" s="1"/>
      <c r="H31" s="81"/>
      <c r="I31" s="79"/>
      <c r="J31" s="1"/>
      <c r="K31" s="1"/>
      <c r="L31" s="1"/>
    </row>
    <row r="32" spans="1:12" s="1" customFormat="1" ht="15.6" x14ac:dyDescent="0.3">
      <c r="A32" s="46" t="s">
        <v>94</v>
      </c>
      <c r="B32" s="75"/>
      <c r="C32" s="47"/>
      <c r="D32" s="34">
        <f>IF(D22&lt;E4,H35,(E4/D22)*H35)</f>
        <v>130000</v>
      </c>
      <c r="E32" s="24"/>
      <c r="F32" s="8"/>
    </row>
    <row r="33" spans="1:14" s="1" customFormat="1" ht="15.6" x14ac:dyDescent="0.3">
      <c r="A33" s="20" t="s">
        <v>11</v>
      </c>
      <c r="B33" s="67"/>
      <c r="C33" s="10"/>
      <c r="D33" s="35">
        <f>H35-D32</f>
        <v>75927.920000000013</v>
      </c>
      <c r="E33" s="12"/>
      <c r="F33" s="8"/>
      <c r="H33" s="171" t="s">
        <v>102</v>
      </c>
      <c r="I33" s="172"/>
      <c r="J33" s="172"/>
      <c r="K33" s="172"/>
      <c r="L33" s="173"/>
    </row>
    <row r="34" spans="1:14" s="1" customFormat="1" ht="15.6" x14ac:dyDescent="0.3">
      <c r="A34" s="20"/>
      <c r="B34" s="67"/>
      <c r="C34" s="10"/>
      <c r="D34" s="35"/>
      <c r="E34" s="12"/>
      <c r="F34" s="8"/>
      <c r="G34" s="80"/>
      <c r="H34" s="91" t="s">
        <v>69</v>
      </c>
      <c r="I34" s="83" t="s">
        <v>70</v>
      </c>
      <c r="J34" s="83" t="s">
        <v>71</v>
      </c>
      <c r="K34" s="83" t="s">
        <v>72</v>
      </c>
      <c r="L34" s="83" t="s">
        <v>79</v>
      </c>
    </row>
    <row r="35" spans="1:14" s="1" customFormat="1" ht="16.2" thickBot="1" x14ac:dyDescent="0.35">
      <c r="A35" s="21"/>
      <c r="B35" s="68"/>
      <c r="C35" s="23" t="s">
        <v>63</v>
      </c>
      <c r="D35" s="27"/>
      <c r="E35" s="36">
        <f>D32+D33</f>
        <v>205927.92</v>
      </c>
      <c r="F35" s="8"/>
      <c r="G35" s="84" t="s">
        <v>73</v>
      </c>
      <c r="H35" s="92">
        <f>IF($B$7=1,$H$30,IF($B$7=2,$H$30,IF($B$7=3,$H$30,0)))</f>
        <v>205927.92</v>
      </c>
      <c r="I35" s="86">
        <f>IF($B$7=4,$H$30,IF($B$7=5,$H$30,IF($B$7=6,$H$30,IF(B7&gt;6,0,I29/4))))</f>
        <v>205927.92</v>
      </c>
      <c r="J35" s="86">
        <f>IF($B$7=7,$H$30,IF($B$7=8,$H$30,IF($B$7=9,$H$30,IF(B7&gt;9,0,I29/4))))</f>
        <v>205927.92</v>
      </c>
      <c r="K35" s="86">
        <f>IF($B$7=10,$H$30,IF($B$7=11,$H$30,IF($B$7=12,$H$30,I29/4)))</f>
        <v>205927.92</v>
      </c>
      <c r="L35" s="87">
        <f>SUM(H35:K35)</f>
        <v>823711.68</v>
      </c>
    </row>
    <row r="36" spans="1:14" s="1" customFormat="1" ht="15" customHeight="1" x14ac:dyDescent="0.3">
      <c r="A36" s="13"/>
      <c r="B36" s="13"/>
      <c r="C36" s="14"/>
      <c r="D36" s="15"/>
      <c r="E36" s="12"/>
      <c r="F36" s="8"/>
      <c r="G36" s="84" t="s">
        <v>74</v>
      </c>
      <c r="H36" s="86">
        <f>$I$29/4</f>
        <v>205927.92</v>
      </c>
      <c r="I36" s="86">
        <f>I29/4</f>
        <v>205927.92</v>
      </c>
      <c r="J36" s="86">
        <f t="shared" ref="J36:K38" si="0">$I$29/4</f>
        <v>205927.92</v>
      </c>
      <c r="K36" s="86">
        <f t="shared" si="0"/>
        <v>205927.92</v>
      </c>
      <c r="L36" s="87">
        <f t="shared" ref="L36:L39" si="1">SUM(H36:K36)</f>
        <v>823711.68</v>
      </c>
      <c r="M36" s="100"/>
      <c r="N36" s="100"/>
    </row>
    <row r="37" spans="1:14" s="1" customFormat="1" ht="15.6" x14ac:dyDescent="0.3">
      <c r="A37" s="20" t="s">
        <v>12</v>
      </c>
      <c r="B37" s="67"/>
      <c r="C37" s="13"/>
      <c r="D37" s="35">
        <f>D33</f>
        <v>75927.920000000013</v>
      </c>
      <c r="E37" s="12"/>
      <c r="F37" s="8"/>
      <c r="G37" s="84" t="s">
        <v>76</v>
      </c>
      <c r="H37" s="86">
        <f>$I$29/4</f>
        <v>205927.92</v>
      </c>
      <c r="I37" s="86">
        <f>I29/4</f>
        <v>205927.92</v>
      </c>
      <c r="J37" s="86">
        <f t="shared" si="0"/>
        <v>205927.92</v>
      </c>
      <c r="K37" s="86">
        <f t="shared" si="0"/>
        <v>205927.92</v>
      </c>
      <c r="L37" s="87">
        <f t="shared" si="1"/>
        <v>823711.68</v>
      </c>
    </row>
    <row r="38" spans="1:14" s="1" customFormat="1" ht="15.6" x14ac:dyDescent="0.3">
      <c r="A38" s="15" t="s">
        <v>13</v>
      </c>
      <c r="B38" s="10"/>
      <c r="C38" s="13"/>
      <c r="D38" s="11"/>
      <c r="E38" s="12"/>
      <c r="F38" s="8"/>
      <c r="G38" s="84" t="s">
        <v>77</v>
      </c>
      <c r="H38" s="86">
        <f>$I$29/4</f>
        <v>205927.92</v>
      </c>
      <c r="I38" s="86">
        <f>I29/4</f>
        <v>205927.92</v>
      </c>
      <c r="J38" s="86">
        <f t="shared" si="0"/>
        <v>205927.92</v>
      </c>
      <c r="K38" s="86">
        <f t="shared" si="0"/>
        <v>205927.92</v>
      </c>
      <c r="L38" s="87">
        <f t="shared" si="1"/>
        <v>823711.68</v>
      </c>
    </row>
    <row r="39" spans="1:14" s="1" customFormat="1" ht="15.6" x14ac:dyDescent="0.3">
      <c r="A39" s="15"/>
      <c r="B39" s="10"/>
      <c r="C39" s="9" t="s">
        <v>6</v>
      </c>
      <c r="D39" s="15"/>
      <c r="E39" s="36">
        <f>D33</f>
        <v>75927.920000000013</v>
      </c>
      <c r="F39" s="8"/>
      <c r="G39" s="84" t="s">
        <v>78</v>
      </c>
      <c r="H39" s="86">
        <f>$I$29/4</f>
        <v>205927.92</v>
      </c>
      <c r="I39" s="86">
        <f>I29/4</f>
        <v>205927.92</v>
      </c>
      <c r="J39" s="86">
        <f>$I$29/4</f>
        <v>205927.92</v>
      </c>
      <c r="K39" s="86">
        <f>(I29-L35)+(I29/4)</f>
        <v>205927.92</v>
      </c>
      <c r="L39" s="87">
        <f t="shared" si="1"/>
        <v>823711.68</v>
      </c>
    </row>
    <row r="40" spans="1:14" s="1" customFormat="1" ht="16.2" thickBot="1" x14ac:dyDescent="0.35">
      <c r="A40" s="22"/>
      <c r="B40" s="16"/>
      <c r="C40" s="16" t="s">
        <v>14</v>
      </c>
      <c r="D40" s="25"/>
      <c r="E40" s="26"/>
      <c r="F40" s="8"/>
      <c r="G40"/>
      <c r="H40" s="61"/>
      <c r="I40"/>
      <c r="J40"/>
      <c r="K40"/>
      <c r="L40" s="88">
        <f>SUM(L35:L39)</f>
        <v>4118558.4000000004</v>
      </c>
    </row>
    <row r="42" spans="1:14" ht="17.399999999999999" x14ac:dyDescent="0.35">
      <c r="A42" s="136" t="s">
        <v>68</v>
      </c>
      <c r="B42" s="136"/>
      <c r="C42" s="136"/>
      <c r="D42" s="136"/>
      <c r="E42" s="136"/>
    </row>
    <row r="44" spans="1:14" ht="15.6" x14ac:dyDescent="0.3">
      <c r="A44" s="46" t="s">
        <v>94</v>
      </c>
      <c r="B44" s="75"/>
      <c r="C44" s="47"/>
      <c r="D44" s="34">
        <f>IF(D22&lt;E4,I35,(E4/D22)*I35)</f>
        <v>130000</v>
      </c>
      <c r="E44" s="24"/>
      <c r="G44" s="1"/>
      <c r="H44" s="159" t="s">
        <v>99</v>
      </c>
      <c r="I44" s="160"/>
      <c r="J44" s="160"/>
      <c r="K44" s="160"/>
      <c r="L44" s="161"/>
    </row>
    <row r="45" spans="1:14" ht="15.6" x14ac:dyDescent="0.3">
      <c r="A45" s="20" t="s">
        <v>11</v>
      </c>
      <c r="B45" s="67"/>
      <c r="C45" s="10"/>
      <c r="D45" s="35">
        <f>I35-D44</f>
        <v>75927.920000000013</v>
      </c>
      <c r="E45" s="12"/>
      <c r="G45" s="80"/>
      <c r="H45" s="91" t="s">
        <v>69</v>
      </c>
      <c r="I45" s="83" t="s">
        <v>70</v>
      </c>
      <c r="J45" s="83" t="s">
        <v>71</v>
      </c>
      <c r="K45" s="83" t="s">
        <v>72</v>
      </c>
      <c r="L45" s="83" t="s">
        <v>79</v>
      </c>
    </row>
    <row r="46" spans="1:14" ht="15.6" x14ac:dyDescent="0.3">
      <c r="A46" s="20"/>
      <c r="B46" s="67"/>
      <c r="C46" s="10"/>
      <c r="D46" s="35"/>
      <c r="E46" s="12"/>
      <c r="G46" s="84" t="s">
        <v>73</v>
      </c>
      <c r="H46" s="92">
        <f>D33</f>
        <v>75927.920000000013</v>
      </c>
      <c r="I46" s="86">
        <f>D45</f>
        <v>75927.920000000013</v>
      </c>
      <c r="J46" s="86">
        <f>D57</f>
        <v>75927.920000000013</v>
      </c>
      <c r="K46" s="86">
        <f>D69</f>
        <v>75927.920000000013</v>
      </c>
      <c r="L46" s="87">
        <f>SUM(H46:K46)</f>
        <v>303711.68000000005</v>
      </c>
    </row>
    <row r="47" spans="1:14" ht="16.2" thickBot="1" x14ac:dyDescent="0.35">
      <c r="A47" s="21"/>
      <c r="B47" s="68"/>
      <c r="C47" s="23" t="s">
        <v>63</v>
      </c>
      <c r="D47" s="27"/>
      <c r="E47" s="36">
        <f>D44+D45</f>
        <v>205927.92</v>
      </c>
      <c r="G47" s="84" t="s">
        <v>74</v>
      </c>
      <c r="H47" s="86">
        <f>$D$81</f>
        <v>75927.920000000013</v>
      </c>
      <c r="I47" s="86">
        <f t="shared" ref="I47:K47" si="2">$D$81</f>
        <v>75927.920000000013</v>
      </c>
      <c r="J47" s="86">
        <f t="shared" si="2"/>
        <v>75927.920000000013</v>
      </c>
      <c r="K47" s="86">
        <f t="shared" si="2"/>
        <v>75927.920000000013</v>
      </c>
      <c r="L47" s="87">
        <f t="shared" ref="L47:L50" si="3">SUM(H47:K47)</f>
        <v>303711.68000000005</v>
      </c>
    </row>
    <row r="48" spans="1:14" ht="15.6" x14ac:dyDescent="0.3">
      <c r="A48" s="13"/>
      <c r="B48" s="13"/>
      <c r="C48" s="14"/>
      <c r="D48" s="15"/>
      <c r="E48" s="12"/>
      <c r="G48" s="84" t="s">
        <v>76</v>
      </c>
      <c r="H48" s="86">
        <f t="shared" ref="H48:K50" si="4">$D$81</f>
        <v>75927.920000000013</v>
      </c>
      <c r="I48" s="86">
        <f t="shared" si="4"/>
        <v>75927.920000000013</v>
      </c>
      <c r="J48" s="86">
        <f t="shared" si="4"/>
        <v>75927.920000000013</v>
      </c>
      <c r="K48" s="86">
        <f t="shared" si="4"/>
        <v>75927.920000000013</v>
      </c>
      <c r="L48" s="87">
        <f t="shared" si="3"/>
        <v>303711.68000000005</v>
      </c>
    </row>
    <row r="49" spans="1:12" ht="15.6" x14ac:dyDescent="0.3">
      <c r="A49" s="20" t="s">
        <v>12</v>
      </c>
      <c r="B49" s="67"/>
      <c r="C49" s="13"/>
      <c r="D49" s="35">
        <f>D45</f>
        <v>75927.920000000013</v>
      </c>
      <c r="E49" s="12"/>
      <c r="G49" s="84" t="s">
        <v>77</v>
      </c>
      <c r="H49" s="86">
        <f t="shared" si="4"/>
        <v>75927.920000000013</v>
      </c>
      <c r="I49" s="86">
        <f t="shared" si="4"/>
        <v>75927.920000000013</v>
      </c>
      <c r="J49" s="86">
        <f t="shared" si="4"/>
        <v>75927.920000000013</v>
      </c>
      <c r="K49" s="86">
        <f t="shared" si="4"/>
        <v>75927.920000000013</v>
      </c>
      <c r="L49" s="87">
        <f t="shared" si="3"/>
        <v>303711.68000000005</v>
      </c>
    </row>
    <row r="50" spans="1:12" ht="15.6" x14ac:dyDescent="0.3">
      <c r="A50" s="15" t="s">
        <v>13</v>
      </c>
      <c r="B50" s="10"/>
      <c r="C50" s="13"/>
      <c r="D50" s="11"/>
      <c r="E50" s="12"/>
      <c r="G50" s="84" t="s">
        <v>78</v>
      </c>
      <c r="H50" s="86">
        <f t="shared" si="4"/>
        <v>75927.920000000013</v>
      </c>
      <c r="I50" s="86">
        <f t="shared" si="4"/>
        <v>75927.920000000013</v>
      </c>
      <c r="J50" s="86">
        <f t="shared" si="4"/>
        <v>75927.920000000013</v>
      </c>
      <c r="K50" s="86">
        <f>D94</f>
        <v>75927.920000000013</v>
      </c>
      <c r="L50" s="87">
        <f t="shared" si="3"/>
        <v>303711.68000000005</v>
      </c>
    </row>
    <row r="51" spans="1:12" ht="15.6" x14ac:dyDescent="0.3">
      <c r="A51" s="15"/>
      <c r="B51" s="10"/>
      <c r="C51" s="9" t="s">
        <v>6</v>
      </c>
      <c r="D51" s="15"/>
      <c r="E51" s="36">
        <f>D45</f>
        <v>75927.920000000013</v>
      </c>
      <c r="L51" s="88">
        <f>SUM(L46:L50)</f>
        <v>1518558.4000000004</v>
      </c>
    </row>
    <row r="52" spans="1:12" ht="16.2" thickBot="1" x14ac:dyDescent="0.35">
      <c r="A52" s="22"/>
      <c r="B52" s="16"/>
      <c r="C52" s="16" t="s">
        <v>14</v>
      </c>
      <c r="D52" s="25"/>
      <c r="E52" s="26"/>
    </row>
    <row r="54" spans="1:12" ht="17.399999999999999" x14ac:dyDescent="0.35">
      <c r="A54" s="136" t="s">
        <v>80</v>
      </c>
      <c r="B54" s="136"/>
      <c r="C54" s="136"/>
      <c r="D54" s="136"/>
      <c r="E54" s="136"/>
    </row>
    <row r="55" spans="1:12" ht="15.6" x14ac:dyDescent="0.3">
      <c r="G55" s="1"/>
      <c r="H55" s="162" t="s">
        <v>100</v>
      </c>
      <c r="I55" s="163"/>
      <c r="J55" s="163"/>
      <c r="K55" s="163"/>
      <c r="L55" s="164"/>
    </row>
    <row r="56" spans="1:12" ht="15.6" x14ac:dyDescent="0.3">
      <c r="A56" s="46" t="s">
        <v>94</v>
      </c>
      <c r="B56" s="75"/>
      <c r="C56" s="47"/>
      <c r="D56" s="34">
        <f>IF(D22&lt;E4,J35,(E4/D22)*J35)</f>
        <v>130000</v>
      </c>
      <c r="E56" s="24"/>
      <c r="G56" s="80"/>
      <c r="H56" s="91" t="s">
        <v>69</v>
      </c>
      <c r="I56" s="83" t="s">
        <v>70</v>
      </c>
      <c r="J56" s="83" t="s">
        <v>71</v>
      </c>
      <c r="K56" s="83" t="s">
        <v>72</v>
      </c>
      <c r="L56" s="83" t="s">
        <v>79</v>
      </c>
    </row>
    <row r="57" spans="1:12" ht="15.6" x14ac:dyDescent="0.3">
      <c r="A57" s="20" t="s">
        <v>11</v>
      </c>
      <c r="B57" s="67"/>
      <c r="C57" s="10"/>
      <c r="D57" s="35">
        <f>J35-D56</f>
        <v>75927.920000000013</v>
      </c>
      <c r="E57" s="12"/>
      <c r="G57" s="84" t="s">
        <v>73</v>
      </c>
      <c r="H57" s="92">
        <f>D32</f>
        <v>130000</v>
      </c>
      <c r="I57" s="86">
        <f>D44</f>
        <v>130000</v>
      </c>
      <c r="J57" s="86">
        <f>D56</f>
        <v>130000</v>
      </c>
      <c r="K57" s="86">
        <f>D68</f>
        <v>130000</v>
      </c>
      <c r="L57" s="87">
        <f>SUM(H57:K57)</f>
        <v>520000</v>
      </c>
    </row>
    <row r="58" spans="1:12" ht="15.6" x14ac:dyDescent="0.3">
      <c r="A58" s="20"/>
      <c r="B58" s="67"/>
      <c r="C58" s="10"/>
      <c r="D58" s="35"/>
      <c r="E58" s="12"/>
      <c r="G58" s="84" t="s">
        <v>74</v>
      </c>
      <c r="H58" s="86">
        <f>$D$80</f>
        <v>130000</v>
      </c>
      <c r="I58" s="86">
        <f t="shared" ref="I58:K58" si="5">$D$80</f>
        <v>130000</v>
      </c>
      <c r="J58" s="86">
        <f t="shared" si="5"/>
        <v>130000</v>
      </c>
      <c r="K58" s="86">
        <f t="shared" si="5"/>
        <v>130000</v>
      </c>
      <c r="L58" s="87">
        <f t="shared" ref="L58:L61" si="6">SUM(H58:K58)</f>
        <v>520000</v>
      </c>
    </row>
    <row r="59" spans="1:12" ht="16.2" thickBot="1" x14ac:dyDescent="0.35">
      <c r="A59" s="21"/>
      <c r="B59" s="68"/>
      <c r="C59" s="23" t="s">
        <v>63</v>
      </c>
      <c r="D59" s="27"/>
      <c r="E59" s="36">
        <f>D56+D57</f>
        <v>205927.92</v>
      </c>
      <c r="G59" s="84" t="s">
        <v>76</v>
      </c>
      <c r="H59" s="86">
        <f t="shared" ref="H59:K61" si="7">$D$80</f>
        <v>130000</v>
      </c>
      <c r="I59" s="86">
        <f t="shared" si="7"/>
        <v>130000</v>
      </c>
      <c r="J59" s="86">
        <f t="shared" si="7"/>
        <v>130000</v>
      </c>
      <c r="K59" s="86">
        <f t="shared" si="7"/>
        <v>130000</v>
      </c>
      <c r="L59" s="87">
        <f t="shared" si="6"/>
        <v>520000</v>
      </c>
    </row>
    <row r="60" spans="1:12" ht="15.6" x14ac:dyDescent="0.3">
      <c r="A60" s="13"/>
      <c r="B60" s="13"/>
      <c r="C60" s="14"/>
      <c r="D60" s="15"/>
      <c r="E60" s="12"/>
      <c r="G60" s="84" t="s">
        <v>77</v>
      </c>
      <c r="H60" s="86">
        <f t="shared" si="7"/>
        <v>130000</v>
      </c>
      <c r="I60" s="86">
        <f t="shared" si="7"/>
        <v>130000</v>
      </c>
      <c r="J60" s="86">
        <f t="shared" si="7"/>
        <v>130000</v>
      </c>
      <c r="K60" s="86">
        <f t="shared" si="7"/>
        <v>130000</v>
      </c>
      <c r="L60" s="87">
        <f t="shared" si="6"/>
        <v>520000</v>
      </c>
    </row>
    <row r="61" spans="1:12" ht="15.6" x14ac:dyDescent="0.3">
      <c r="A61" s="20" t="s">
        <v>12</v>
      </c>
      <c r="B61" s="67"/>
      <c r="C61" s="13"/>
      <c r="D61" s="35">
        <f>D57</f>
        <v>75927.920000000013</v>
      </c>
      <c r="E61" s="12"/>
      <c r="G61" s="84" t="s">
        <v>78</v>
      </c>
      <c r="H61" s="86">
        <f t="shared" si="7"/>
        <v>130000</v>
      </c>
      <c r="I61" s="86">
        <f t="shared" si="7"/>
        <v>130000</v>
      </c>
      <c r="J61" s="86">
        <f t="shared" si="7"/>
        <v>130000</v>
      </c>
      <c r="K61" s="86">
        <f>D93</f>
        <v>130000</v>
      </c>
      <c r="L61" s="87">
        <f t="shared" si="6"/>
        <v>520000</v>
      </c>
    </row>
    <row r="62" spans="1:12" ht="15.6" x14ac:dyDescent="0.3">
      <c r="A62" s="15" t="s">
        <v>13</v>
      </c>
      <c r="B62" s="10"/>
      <c r="C62" s="13"/>
      <c r="D62" s="11"/>
      <c r="E62" s="12"/>
      <c r="L62" s="88">
        <f>SUM(L57:L61)</f>
        <v>2600000</v>
      </c>
    </row>
    <row r="63" spans="1:12" ht="15.6" x14ac:dyDescent="0.3">
      <c r="A63" s="15"/>
      <c r="B63" s="10"/>
      <c r="C63" s="9" t="s">
        <v>6</v>
      </c>
      <c r="D63" s="15"/>
      <c r="E63" s="36">
        <f>D57</f>
        <v>75927.920000000013</v>
      </c>
    </row>
    <row r="64" spans="1:12" ht="16.2" thickBot="1" x14ac:dyDescent="0.35">
      <c r="A64" s="22"/>
      <c r="B64" s="16"/>
      <c r="C64" s="16" t="s">
        <v>14</v>
      </c>
      <c r="D64" s="25"/>
      <c r="E64" s="26"/>
    </row>
    <row r="66" spans="1:12" ht="17.399999999999999" x14ac:dyDescent="0.35">
      <c r="A66" s="136" t="s">
        <v>81</v>
      </c>
      <c r="B66" s="136"/>
      <c r="C66" s="136"/>
      <c r="D66" s="136"/>
      <c r="E66" s="136"/>
    </row>
    <row r="67" spans="1:12" ht="19.8" x14ac:dyDescent="0.4">
      <c r="H67" s="170" t="s">
        <v>97</v>
      </c>
      <c r="I67" s="170"/>
      <c r="J67" s="170"/>
      <c r="K67" s="170"/>
      <c r="L67" s="104">
        <f>L51</f>
        <v>1518558.4000000004</v>
      </c>
    </row>
    <row r="68" spans="1:12" ht="19.8" x14ac:dyDescent="0.4">
      <c r="A68" s="46" t="s">
        <v>94</v>
      </c>
      <c r="B68" s="75"/>
      <c r="C68" s="47"/>
      <c r="D68" s="34">
        <f>IF(D22&lt;E4,K35,(E4/D22)*K35)</f>
        <v>130000</v>
      </c>
      <c r="E68" s="24"/>
      <c r="H68" s="169" t="s">
        <v>98</v>
      </c>
      <c r="I68" s="169"/>
      <c r="J68" s="169"/>
      <c r="K68" s="169"/>
      <c r="L68" s="104">
        <f>L40-L67</f>
        <v>2600000</v>
      </c>
    </row>
    <row r="69" spans="1:12" ht="19.8" x14ac:dyDescent="0.4">
      <c r="A69" s="20" t="s">
        <v>11</v>
      </c>
      <c r="B69" s="67"/>
      <c r="C69" s="10"/>
      <c r="D69" s="35">
        <f>K35-D68</f>
        <v>75927.920000000013</v>
      </c>
      <c r="E69" s="12"/>
      <c r="H69" s="102"/>
      <c r="I69" s="103"/>
      <c r="J69" s="103"/>
      <c r="K69" s="103"/>
    </row>
    <row r="70" spans="1:12" ht="19.8" x14ac:dyDescent="0.4">
      <c r="A70" s="20"/>
      <c r="B70" s="67"/>
      <c r="C70" s="10"/>
      <c r="D70" s="35"/>
      <c r="E70" s="12"/>
      <c r="H70" s="166" t="s">
        <v>101</v>
      </c>
      <c r="I70" s="166"/>
      <c r="J70" s="166"/>
      <c r="K70" s="166"/>
      <c r="L70" s="104">
        <f>SUM(L67:L68)</f>
        <v>4118558.4000000004</v>
      </c>
    </row>
    <row r="71" spans="1:12" ht="16.2" thickBot="1" x14ac:dyDescent="0.35">
      <c r="A71" s="21"/>
      <c r="B71" s="68"/>
      <c r="C71" s="23" t="s">
        <v>63</v>
      </c>
      <c r="D71" s="27"/>
      <c r="E71" s="36">
        <f>D68+D69</f>
        <v>205927.92</v>
      </c>
    </row>
    <row r="72" spans="1:12" ht="15.6" x14ac:dyDescent="0.3">
      <c r="A72" s="13"/>
      <c r="B72" s="13"/>
      <c r="C72" s="14"/>
      <c r="D72" s="15"/>
      <c r="E72" s="12"/>
    </row>
    <row r="73" spans="1:12" ht="15.6" x14ac:dyDescent="0.3">
      <c r="A73" s="20" t="s">
        <v>12</v>
      </c>
      <c r="B73" s="67"/>
      <c r="C73" s="13"/>
      <c r="D73" s="35">
        <f>D69</f>
        <v>75927.920000000013</v>
      </c>
      <c r="E73" s="12"/>
    </row>
    <row r="74" spans="1:12" ht="15.6" x14ac:dyDescent="0.3">
      <c r="A74" s="15" t="s">
        <v>13</v>
      </c>
      <c r="B74" s="10"/>
      <c r="C74" s="13"/>
      <c r="D74" s="11"/>
      <c r="E74" s="12"/>
    </row>
    <row r="75" spans="1:12" ht="15.6" x14ac:dyDescent="0.3">
      <c r="A75" s="15"/>
      <c r="B75" s="10"/>
      <c r="C75" s="9" t="s">
        <v>6</v>
      </c>
      <c r="D75" s="15"/>
      <c r="E75" s="36">
        <f>D69</f>
        <v>75927.920000000013</v>
      </c>
    </row>
    <row r="76" spans="1:12" ht="16.2" thickBot="1" x14ac:dyDescent="0.35">
      <c r="A76" s="22"/>
      <c r="B76" s="16"/>
      <c r="C76" s="16" t="s">
        <v>14</v>
      </c>
      <c r="D76" s="25"/>
      <c r="E76" s="26"/>
    </row>
    <row r="78" spans="1:12" ht="17.399999999999999" x14ac:dyDescent="0.35">
      <c r="A78" s="136" t="s">
        <v>82</v>
      </c>
      <c r="B78" s="136"/>
      <c r="C78" s="136"/>
      <c r="D78" s="136"/>
      <c r="E78" s="136"/>
    </row>
    <row r="80" spans="1:12" ht="15.6" x14ac:dyDescent="0.3">
      <c r="A80" s="46" t="s">
        <v>94</v>
      </c>
      <c r="B80" s="75"/>
      <c r="C80" s="47"/>
      <c r="D80" s="34">
        <f>IF(D22&lt;E4,H36,(E4/D22)*H36)</f>
        <v>130000</v>
      </c>
      <c r="E80" s="24"/>
    </row>
    <row r="81" spans="1:5" ht="15.6" x14ac:dyDescent="0.3">
      <c r="A81" s="20" t="s">
        <v>11</v>
      </c>
      <c r="B81" s="67"/>
      <c r="C81" s="10"/>
      <c r="D81" s="35">
        <f>H36-D80</f>
        <v>75927.920000000013</v>
      </c>
      <c r="E81" s="12"/>
    </row>
    <row r="82" spans="1:5" ht="15.6" x14ac:dyDescent="0.3">
      <c r="A82" s="20"/>
      <c r="B82" s="67"/>
      <c r="C82" s="10"/>
      <c r="D82" s="35"/>
      <c r="E82" s="12"/>
    </row>
    <row r="83" spans="1:5" ht="16.2" thickBot="1" x14ac:dyDescent="0.35">
      <c r="A83" s="21"/>
      <c r="B83" s="68"/>
      <c r="C83" s="23" t="s">
        <v>63</v>
      </c>
      <c r="D83" s="27"/>
      <c r="E83" s="36">
        <f>D80+D81</f>
        <v>205927.92</v>
      </c>
    </row>
    <row r="84" spans="1:5" ht="15.6" x14ac:dyDescent="0.3">
      <c r="A84" s="13"/>
      <c r="B84" s="13"/>
      <c r="C84" s="14"/>
      <c r="D84" s="15"/>
      <c r="E84" s="12"/>
    </row>
    <row r="85" spans="1:5" ht="15.6" x14ac:dyDescent="0.3">
      <c r="A85" s="20" t="s">
        <v>12</v>
      </c>
      <c r="B85" s="67"/>
      <c r="C85" s="13"/>
      <c r="D85" s="35">
        <f>D81</f>
        <v>75927.920000000013</v>
      </c>
      <c r="E85" s="12"/>
    </row>
    <row r="86" spans="1:5" ht="15.6" x14ac:dyDescent="0.3">
      <c r="A86" s="15" t="s">
        <v>13</v>
      </c>
      <c r="B86" s="10"/>
      <c r="C86" s="13"/>
      <c r="D86" s="11"/>
      <c r="E86" s="12"/>
    </row>
    <row r="87" spans="1:5" ht="15.6" x14ac:dyDescent="0.3">
      <c r="A87" s="15"/>
      <c r="B87" s="10"/>
      <c r="C87" s="9" t="s">
        <v>6</v>
      </c>
      <c r="D87" s="15"/>
      <c r="E87" s="36">
        <f>D81</f>
        <v>75927.920000000013</v>
      </c>
    </row>
    <row r="88" spans="1:5" ht="16.2" thickBot="1" x14ac:dyDescent="0.35">
      <c r="A88" s="22"/>
      <c r="B88" s="16"/>
      <c r="C88" s="16" t="s">
        <v>14</v>
      </c>
      <c r="D88" s="25"/>
      <c r="E88" s="26"/>
    </row>
    <row r="91" spans="1:5" ht="17.399999999999999" x14ac:dyDescent="0.35">
      <c r="A91" s="136" t="s">
        <v>95</v>
      </c>
      <c r="B91" s="136"/>
      <c r="C91" s="136"/>
      <c r="D91" s="136"/>
      <c r="E91" s="136"/>
    </row>
    <row r="93" spans="1:5" ht="15.6" x14ac:dyDescent="0.3">
      <c r="A93" s="46" t="s">
        <v>94</v>
      </c>
      <c r="B93" s="75"/>
      <c r="C93" s="47"/>
      <c r="D93" s="34">
        <f>IF(D22&lt;E4,K39,(E4/D22)*K39)</f>
        <v>130000</v>
      </c>
      <c r="E93" s="24"/>
    </row>
    <row r="94" spans="1:5" ht="15.6" x14ac:dyDescent="0.3">
      <c r="A94" s="20" t="s">
        <v>11</v>
      </c>
      <c r="B94" s="67"/>
      <c r="C94" s="10"/>
      <c r="D94" s="35">
        <f>K39-D93</f>
        <v>75927.920000000013</v>
      </c>
      <c r="E94" s="12"/>
    </row>
    <row r="95" spans="1:5" ht="15.6" x14ac:dyDescent="0.3">
      <c r="A95" s="20"/>
      <c r="B95" s="67"/>
      <c r="C95" s="10"/>
      <c r="D95" s="35"/>
      <c r="E95" s="12"/>
    </row>
    <row r="96" spans="1:5" ht="16.2" thickBot="1" x14ac:dyDescent="0.35">
      <c r="A96" s="21"/>
      <c r="B96" s="68"/>
      <c r="C96" s="23" t="s">
        <v>63</v>
      </c>
      <c r="D96" s="27"/>
      <c r="E96" s="36">
        <f>D93+D94</f>
        <v>205927.92</v>
      </c>
    </row>
    <row r="97" spans="1:5" ht="15.6" x14ac:dyDescent="0.3">
      <c r="A97" s="13"/>
      <c r="B97" s="13"/>
      <c r="C97" s="14"/>
      <c r="D97" s="15"/>
      <c r="E97" s="12"/>
    </row>
    <row r="98" spans="1:5" ht="15.6" x14ac:dyDescent="0.3">
      <c r="A98" s="20" t="s">
        <v>12</v>
      </c>
      <c r="B98" s="67"/>
      <c r="C98" s="13"/>
      <c r="D98" s="35">
        <f>D94</f>
        <v>75927.920000000013</v>
      </c>
      <c r="E98" s="12"/>
    </row>
    <row r="99" spans="1:5" ht="15.6" x14ac:dyDescent="0.3">
      <c r="A99" s="15" t="s">
        <v>13</v>
      </c>
      <c r="B99" s="10"/>
      <c r="C99" s="13"/>
      <c r="D99" s="11"/>
      <c r="E99" s="12"/>
    </row>
    <row r="100" spans="1:5" ht="15.6" x14ac:dyDescent="0.3">
      <c r="A100" s="15"/>
      <c r="B100" s="10"/>
      <c r="C100" s="9" t="s">
        <v>6</v>
      </c>
      <c r="D100" s="15"/>
      <c r="E100" s="36">
        <f>D94</f>
        <v>75927.920000000013</v>
      </c>
    </row>
    <row r="101" spans="1:5" ht="16.2" thickBot="1" x14ac:dyDescent="0.35">
      <c r="A101" s="22"/>
      <c r="B101" s="16"/>
      <c r="C101" s="16" t="s">
        <v>14</v>
      </c>
      <c r="D101" s="25"/>
      <c r="E101" s="26"/>
    </row>
  </sheetData>
  <sheetProtection algorithmName="SHA-512" hashValue="fp69gH3as9ssDsN0OzylsJFbm+9lwCxQesB0hR3vSGngN3aRH8Dtkhp6lMAH+zGSr4ZvIzeKVfjNw948SA59lw==" saltValue="sJOq4E30xSJ+mqfHu1sXMQ==" spinCount="100000" sheet="1" objects="1" scenarios="1"/>
  <protectedRanges>
    <protectedRange sqref="B6:B8" name="Aralık2"/>
    <protectedRange sqref="C12" name="Aralık3"/>
  </protectedRanges>
  <mergeCells count="32">
    <mergeCell ref="H44:L44"/>
    <mergeCell ref="H33:L33"/>
    <mergeCell ref="H55:L55"/>
    <mergeCell ref="A91:E91"/>
    <mergeCell ref="H67:K67"/>
    <mergeCell ref="H68:K68"/>
    <mergeCell ref="H70:K70"/>
    <mergeCell ref="A78:E78"/>
    <mergeCell ref="C6:E6"/>
    <mergeCell ref="A1:F1"/>
    <mergeCell ref="B2:D2"/>
    <mergeCell ref="E2:F2"/>
    <mergeCell ref="B3:C3"/>
    <mergeCell ref="B4:C4"/>
    <mergeCell ref="A18:B18"/>
    <mergeCell ref="C7:E7"/>
    <mergeCell ref="C8:E8"/>
    <mergeCell ref="H10:O10"/>
    <mergeCell ref="H11:O11"/>
    <mergeCell ref="A12:B12"/>
    <mergeCell ref="D12:F12"/>
    <mergeCell ref="H12:O12"/>
    <mergeCell ref="H13:O13"/>
    <mergeCell ref="A14:B14"/>
    <mergeCell ref="D14:F14"/>
    <mergeCell ref="H14:O14"/>
    <mergeCell ref="A17:B17"/>
    <mergeCell ref="A20:E20"/>
    <mergeCell ref="A27:E27"/>
    <mergeCell ref="A42:E42"/>
    <mergeCell ref="A54:E54"/>
    <mergeCell ref="A66:E66"/>
  </mergeCells>
  <hyperlinks>
    <hyperlink ref="H13" r:id="rId1"/>
    <hyperlink ref="H11" r:id="rId2"/>
    <hyperlink ref="H14" r:id="rId3"/>
  </hyperlinks>
  <pageMargins left="0.11811023622047245" right="0.11811023622047245" top="0.35433070866141736" bottom="0.35433070866141736" header="0.31496062992125984" footer="0.31496062992125984"/>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election activeCell="F13" sqref="F13"/>
    </sheetView>
  </sheetViews>
  <sheetFormatPr defaultRowHeight="14.4" x14ac:dyDescent="0.3"/>
  <cols>
    <col min="1" max="1" width="15.6640625" customWidth="1"/>
    <col min="2" max="2" width="16.109375" customWidth="1"/>
    <col min="3" max="3" width="16.44140625" customWidth="1"/>
    <col min="4" max="4" width="23" customWidth="1"/>
    <col min="5" max="5" width="9.109375" customWidth="1"/>
  </cols>
  <sheetData>
    <row r="1" spans="1:12" ht="55.2" customHeight="1" x14ac:dyDescent="0.3">
      <c r="A1" s="77" t="s">
        <v>59</v>
      </c>
      <c r="B1" s="175" t="s">
        <v>111</v>
      </c>
      <c r="C1" s="74" t="s">
        <v>45</v>
      </c>
      <c r="D1" s="175" t="s">
        <v>112</v>
      </c>
      <c r="E1" s="65"/>
      <c r="F1" s="65"/>
    </row>
    <row r="2" spans="1:12" ht="17.399999999999999" customHeight="1" x14ac:dyDescent="0.3">
      <c r="A2" s="77">
        <v>2020</v>
      </c>
      <c r="B2" s="59">
        <v>140000</v>
      </c>
      <c r="C2" s="59">
        <v>160000</v>
      </c>
      <c r="D2" s="62">
        <v>300000</v>
      </c>
      <c r="E2" s="64"/>
      <c r="F2" s="72"/>
    </row>
    <row r="3" spans="1:12" ht="17.399999999999999" customHeight="1" x14ac:dyDescent="0.3">
      <c r="A3" s="77">
        <v>2021</v>
      </c>
      <c r="B3" s="59">
        <v>150000</v>
      </c>
      <c r="C3" s="59">
        <v>170000</v>
      </c>
      <c r="D3" s="62">
        <v>320000</v>
      </c>
      <c r="E3" s="64"/>
      <c r="F3" s="72"/>
    </row>
    <row r="4" spans="1:12" x14ac:dyDescent="0.3">
      <c r="A4" s="77">
        <v>2022</v>
      </c>
      <c r="B4" s="59">
        <v>200000</v>
      </c>
      <c r="C4" s="59">
        <v>230000</v>
      </c>
      <c r="D4" s="62">
        <f>B4+C4</f>
        <v>430000</v>
      </c>
      <c r="E4" s="64"/>
    </row>
    <row r="5" spans="1:12" ht="18" x14ac:dyDescent="0.35">
      <c r="A5" s="77">
        <v>2023</v>
      </c>
      <c r="B5" s="59">
        <v>440000</v>
      </c>
      <c r="C5" s="59">
        <v>500000</v>
      </c>
      <c r="D5" s="62">
        <v>950000</v>
      </c>
      <c r="E5" s="63"/>
      <c r="F5" s="174" t="s">
        <v>60</v>
      </c>
      <c r="G5" s="125"/>
      <c r="H5" s="125"/>
      <c r="I5" s="125"/>
      <c r="J5" s="125"/>
      <c r="K5" s="125"/>
      <c r="L5" s="125"/>
    </row>
    <row r="6" spans="1:12" x14ac:dyDescent="0.3">
      <c r="A6" s="77">
        <v>2024</v>
      </c>
      <c r="B6" s="59">
        <v>690000</v>
      </c>
      <c r="C6" s="59">
        <v>790000</v>
      </c>
      <c r="D6" s="62">
        <v>1500000</v>
      </c>
      <c r="E6" s="64"/>
    </row>
    <row r="7" spans="1:12" x14ac:dyDescent="0.3">
      <c r="A7" s="77">
        <v>2025</v>
      </c>
      <c r="B7" s="59">
        <v>990000</v>
      </c>
      <c r="C7" s="59">
        <v>1100000</v>
      </c>
      <c r="D7" s="62">
        <v>2100000</v>
      </c>
      <c r="E7" s="64"/>
    </row>
    <row r="8" spans="1:12" x14ac:dyDescent="0.3">
      <c r="A8" s="77">
        <v>2026</v>
      </c>
      <c r="B8" s="59">
        <v>1200000</v>
      </c>
      <c r="C8" s="59">
        <v>1380000</v>
      </c>
      <c r="D8" s="62">
        <v>2600000</v>
      </c>
      <c r="E8" s="64"/>
    </row>
    <row r="9" spans="1:12" x14ac:dyDescent="0.3">
      <c r="A9" s="77">
        <v>2027</v>
      </c>
      <c r="B9" s="59"/>
      <c r="C9" s="59"/>
      <c r="D9" s="62"/>
      <c r="E9" s="64"/>
    </row>
    <row r="10" spans="1:12" x14ac:dyDescent="0.3">
      <c r="A10" s="77">
        <v>2028</v>
      </c>
      <c r="B10" s="59"/>
      <c r="C10" s="59"/>
      <c r="D10" s="62"/>
      <c r="E10" s="64"/>
    </row>
    <row r="11" spans="1:12" x14ac:dyDescent="0.3">
      <c r="A11" s="77">
        <v>2029</v>
      </c>
      <c r="B11" s="59"/>
      <c r="C11" s="59"/>
      <c r="D11" s="62"/>
      <c r="E11" s="64"/>
    </row>
    <row r="12" spans="1:12" x14ac:dyDescent="0.3">
      <c r="A12" s="123"/>
      <c r="B12" s="123"/>
    </row>
    <row r="13" spans="1:12" x14ac:dyDescent="0.3">
      <c r="A13" s="123"/>
      <c r="B13" s="123"/>
      <c r="C13" s="95"/>
      <c r="D13" s="95"/>
    </row>
    <row r="14" spans="1:12" x14ac:dyDescent="0.3">
      <c r="A14" s="43" t="s">
        <v>66</v>
      </c>
      <c r="C14" s="95"/>
      <c r="D14" s="95"/>
    </row>
    <row r="15" spans="1:12" x14ac:dyDescent="0.3">
      <c r="A15" s="55">
        <v>1</v>
      </c>
      <c r="B15" s="61">
        <v>3</v>
      </c>
    </row>
    <row r="16" spans="1:12" x14ac:dyDescent="0.3">
      <c r="A16" s="55">
        <v>2</v>
      </c>
      <c r="B16" s="61">
        <v>2</v>
      </c>
    </row>
    <row r="17" spans="1:11" x14ac:dyDescent="0.3">
      <c r="A17" s="55">
        <v>3</v>
      </c>
      <c r="B17" s="61">
        <v>1</v>
      </c>
    </row>
    <row r="18" spans="1:11" x14ac:dyDescent="0.3">
      <c r="A18" s="55">
        <v>4</v>
      </c>
      <c r="B18" s="61">
        <v>3</v>
      </c>
      <c r="K18" s="90"/>
    </row>
    <row r="19" spans="1:11" x14ac:dyDescent="0.3">
      <c r="A19" s="55">
        <v>5</v>
      </c>
      <c r="B19" s="61">
        <v>2</v>
      </c>
    </row>
    <row r="20" spans="1:11" x14ac:dyDescent="0.3">
      <c r="A20" s="55">
        <v>6</v>
      </c>
      <c r="B20" s="61">
        <v>1</v>
      </c>
    </row>
    <row r="21" spans="1:11" x14ac:dyDescent="0.3">
      <c r="A21" s="55">
        <v>7</v>
      </c>
      <c r="B21" s="61">
        <v>3</v>
      </c>
    </row>
    <row r="22" spans="1:11" x14ac:dyDescent="0.3">
      <c r="A22" s="55">
        <v>8</v>
      </c>
      <c r="B22" s="61">
        <v>2</v>
      </c>
    </row>
    <row r="23" spans="1:11" x14ac:dyDescent="0.3">
      <c r="A23" s="55">
        <v>9</v>
      </c>
      <c r="B23" s="61">
        <v>1</v>
      </c>
    </row>
    <row r="24" spans="1:11" x14ac:dyDescent="0.3">
      <c r="A24" s="55">
        <v>10</v>
      </c>
      <c r="B24" s="61">
        <v>3</v>
      </c>
    </row>
    <row r="25" spans="1:11" x14ac:dyDescent="0.3">
      <c r="A25" s="55">
        <v>11</v>
      </c>
      <c r="B25" s="61">
        <v>2</v>
      </c>
    </row>
    <row r="26" spans="1:11" x14ac:dyDescent="0.3">
      <c r="A26" s="55">
        <v>12</v>
      </c>
      <c r="B26" s="61">
        <v>1</v>
      </c>
    </row>
    <row r="28" spans="1:11" x14ac:dyDescent="0.3">
      <c r="A28" t="s">
        <v>90</v>
      </c>
    </row>
    <row r="29" spans="1:11" x14ac:dyDescent="0.3">
      <c r="A29" s="97">
        <v>2021</v>
      </c>
      <c r="B29" s="85">
        <v>6000</v>
      </c>
    </row>
    <row r="30" spans="1:11" x14ac:dyDescent="0.3">
      <c r="A30" s="97">
        <v>2022</v>
      </c>
      <c r="B30" s="85">
        <v>8000</v>
      </c>
    </row>
    <row r="31" spans="1:11" x14ac:dyDescent="0.3">
      <c r="A31" s="97">
        <v>2023</v>
      </c>
      <c r="B31" s="85">
        <v>17000</v>
      </c>
    </row>
    <row r="32" spans="1:11" x14ac:dyDescent="0.3">
      <c r="A32" s="97">
        <v>2024</v>
      </c>
      <c r="B32" s="98">
        <v>26000</v>
      </c>
    </row>
    <row r="33" spans="1:2" x14ac:dyDescent="0.3">
      <c r="A33" s="97">
        <v>2025</v>
      </c>
      <c r="B33" s="98">
        <v>37000</v>
      </c>
    </row>
    <row r="34" spans="1:2" x14ac:dyDescent="0.3">
      <c r="A34" s="97">
        <v>2026</v>
      </c>
      <c r="B34" s="98">
        <v>46000</v>
      </c>
    </row>
    <row r="35" spans="1:2" x14ac:dyDescent="0.3">
      <c r="A35" s="97">
        <v>2027</v>
      </c>
      <c r="B35" s="97"/>
    </row>
  </sheetData>
  <sheetProtection password="EF77" sheet="1" objects="1" scenarios="1"/>
  <mergeCells count="3">
    <mergeCell ref="F5:L5"/>
    <mergeCell ref="A12:B12"/>
    <mergeCell ref="A13:B1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3:G39"/>
  <sheetViews>
    <sheetView workbookViewId="0">
      <selection activeCell="R29" sqref="R29"/>
    </sheetView>
  </sheetViews>
  <sheetFormatPr defaultRowHeight="14.4" x14ac:dyDescent="0.3"/>
  <cols>
    <col min="4" max="4" width="13.88671875" bestFit="1" customWidth="1"/>
    <col min="5" max="6" width="11.33203125" bestFit="1" customWidth="1"/>
  </cols>
  <sheetData>
    <row r="33" spans="4:7" x14ac:dyDescent="0.3">
      <c r="E33">
        <v>150000</v>
      </c>
    </row>
    <row r="34" spans="4:7" x14ac:dyDescent="0.3">
      <c r="E34" s="94">
        <v>107572.58</v>
      </c>
    </row>
    <row r="35" spans="4:7" ht="18" x14ac:dyDescent="0.35">
      <c r="D35" s="54">
        <v>265611.3</v>
      </c>
      <c r="E35" s="94">
        <f>E33-E34</f>
        <v>42427.42</v>
      </c>
      <c r="F35" s="95">
        <f>D35-E35</f>
        <v>223183.88</v>
      </c>
      <c r="G35" t="s">
        <v>88</v>
      </c>
    </row>
    <row r="36" spans="4:7" x14ac:dyDescent="0.3">
      <c r="E36" s="94"/>
    </row>
    <row r="37" spans="4:7" x14ac:dyDescent="0.3">
      <c r="E37" s="94"/>
    </row>
    <row r="38" spans="4:7" x14ac:dyDescent="0.3">
      <c r="E38" s="94"/>
    </row>
    <row r="39" spans="4:7" x14ac:dyDescent="0.3">
      <c r="E39" s="9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Gider</vt:lpstr>
      <vt:lpstr>Araç Kiralama</vt:lpstr>
      <vt:lpstr>Sıfır Araç Alışı KDV+ÖTV Gider</vt:lpstr>
      <vt:lpstr>Sıfır Araç Alış KDV+ÖTV Maliyet</vt:lpstr>
      <vt:lpstr>Tanımlar</vt: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Halim Bursalı</dc:creator>
  <cp:lastModifiedBy>Özgür YILMAZ</cp:lastModifiedBy>
  <cp:lastPrinted>2021-08-25T13:17:25Z</cp:lastPrinted>
  <dcterms:created xsi:type="dcterms:W3CDTF">2020-02-09T08:02:11Z</dcterms:created>
  <dcterms:modified xsi:type="dcterms:W3CDTF">2026-01-16T14:00:51Z</dcterms:modified>
</cp:coreProperties>
</file>